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G:\Drives compartilhados\Operações - Relações com Investidores\3_Resultados\2021\3T21\Fundamentos e Planilhas\"/>
    </mc:Choice>
  </mc:AlternateContent>
  <xr:revisionPtr revIDLastSave="0" documentId="13_ncr:1_{0DE914AE-7390-4EB2-886F-FA4E1F880B1E}" xr6:coauthVersionLast="47" xr6:coauthVersionMax="47" xr10:uidLastSave="{00000000-0000-0000-0000-000000000000}"/>
  <bookViews>
    <workbookView showHorizontalScroll="0" showSheetTabs="0" xWindow="-110" yWindow="-110" windowWidth="19420" windowHeight="10420" xr2:uid="{00000000-000D-0000-FFFF-FFFF00000000}"/>
  </bookViews>
  <sheets>
    <sheet name="Home" sheetId="8" r:id="rId1"/>
    <sheet name="BP" sheetId="5" r:id="rId2"/>
    <sheet name="DRE" sheetId="6" r:id="rId3"/>
    <sheet name="DFC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3" i="7" l="1"/>
  <c r="R47" i="7"/>
  <c r="R44" i="7"/>
  <c r="R34" i="7"/>
  <c r="R27" i="7"/>
  <c r="R13" i="7"/>
  <c r="Q28" i="6"/>
  <c r="Q23" i="6"/>
  <c r="Q20" i="6"/>
  <c r="Q6" i="6"/>
  <c r="Q13" i="6"/>
  <c r="Q41" i="5"/>
  <c r="Q36" i="5"/>
  <c r="Q30" i="5"/>
  <c r="Q17" i="5"/>
  <c r="Q19" i="5" s="1"/>
  <c r="Q10" i="5"/>
  <c r="Q16" i="6" l="1"/>
  <c r="Q43" i="5"/>
  <c r="Q34" i="7" l="1"/>
  <c r="Q50" i="7"/>
  <c r="Q44" i="7"/>
  <c r="Q13" i="7" l="1"/>
  <c r="Q27" i="7" s="1"/>
  <c r="Q47" i="7" s="1"/>
  <c r="Q53" i="7"/>
  <c r="P20" i="6"/>
  <c r="N15" i="7"/>
  <c r="N5" i="7"/>
  <c r="M15" i="7"/>
  <c r="M5" i="7"/>
  <c r="P10" i="5"/>
  <c r="P17" i="5"/>
  <c r="P30" i="5"/>
  <c r="P36" i="5"/>
  <c r="P41" i="5"/>
  <c r="P43" i="5" l="1"/>
  <c r="P19" i="5"/>
  <c r="Q56" i="7"/>
  <c r="P13" i="6"/>
  <c r="P6" i="6"/>
  <c r="O50" i="7"/>
  <c r="N50" i="7"/>
  <c r="P45" i="5" l="1"/>
  <c r="P16" i="6"/>
  <c r="P23" i="6" s="1"/>
  <c r="P28" i="6" s="1"/>
  <c r="M50" i="7"/>
  <c r="K50" i="7" l="1"/>
  <c r="J50" i="7"/>
  <c r="I50" i="7"/>
  <c r="H50" i="7"/>
  <c r="F50" i="7" l="1"/>
  <c r="E50" i="7"/>
  <c r="G50" i="7"/>
  <c r="C10" i="5" l="1"/>
  <c r="P53" i="7"/>
  <c r="O53" i="7"/>
  <c r="N53" i="7"/>
  <c r="M53" i="7"/>
  <c r="L53" i="7"/>
  <c r="K53" i="7"/>
  <c r="J53" i="7"/>
  <c r="I53" i="7"/>
  <c r="H53" i="7"/>
  <c r="G53" i="7"/>
  <c r="F53" i="7"/>
  <c r="E53" i="7"/>
  <c r="P44" i="7"/>
  <c r="O44" i="7"/>
  <c r="N44" i="7"/>
  <c r="M44" i="7"/>
  <c r="L44" i="7"/>
  <c r="K44" i="7"/>
  <c r="J44" i="7"/>
  <c r="I44" i="7"/>
  <c r="H44" i="7"/>
  <c r="G44" i="7"/>
  <c r="F44" i="7"/>
  <c r="E44" i="7"/>
  <c r="P34" i="7"/>
  <c r="O34" i="7"/>
  <c r="N34" i="7"/>
  <c r="M34" i="7"/>
  <c r="L34" i="7"/>
  <c r="K34" i="7"/>
  <c r="J34" i="7"/>
  <c r="I34" i="7"/>
  <c r="H34" i="7"/>
  <c r="G34" i="7"/>
  <c r="F34" i="7"/>
  <c r="E34" i="7"/>
  <c r="P13" i="7"/>
  <c r="P27" i="7" s="1"/>
  <c r="O13" i="7"/>
  <c r="O27" i="7" s="1"/>
  <c r="N13" i="7"/>
  <c r="N27" i="7" s="1"/>
  <c r="M13" i="7"/>
  <c r="M27" i="7" s="1"/>
  <c r="L13" i="7"/>
  <c r="L27" i="7" s="1"/>
  <c r="K13" i="7"/>
  <c r="K27" i="7" s="1"/>
  <c r="J13" i="7"/>
  <c r="J27" i="7" s="1"/>
  <c r="I13" i="7"/>
  <c r="I27" i="7" s="1"/>
  <c r="H13" i="7"/>
  <c r="H27" i="7" s="1"/>
  <c r="G13" i="7"/>
  <c r="G27" i="7" s="1"/>
  <c r="F13" i="7"/>
  <c r="F27" i="7" s="1"/>
  <c r="E13" i="7"/>
  <c r="E27" i="7" s="1"/>
  <c r="D13" i="7"/>
  <c r="D27" i="7" s="1"/>
  <c r="D34" i="7"/>
  <c r="D44" i="7"/>
  <c r="D53" i="7"/>
  <c r="O20" i="6"/>
  <c r="N20" i="6"/>
  <c r="M20" i="6"/>
  <c r="L20" i="6"/>
  <c r="K20" i="6"/>
  <c r="J20" i="6"/>
  <c r="I20" i="6"/>
  <c r="H20" i="6"/>
  <c r="G20" i="6"/>
  <c r="F20" i="6"/>
  <c r="E20" i="6"/>
  <c r="D20" i="6"/>
  <c r="O13" i="6"/>
  <c r="N13" i="6"/>
  <c r="M13" i="6"/>
  <c r="L13" i="6"/>
  <c r="K13" i="6"/>
  <c r="J13" i="6"/>
  <c r="I13" i="6"/>
  <c r="H13" i="6"/>
  <c r="G13" i="6"/>
  <c r="F13" i="6"/>
  <c r="E13" i="6"/>
  <c r="D13" i="6"/>
  <c r="O6" i="6"/>
  <c r="N6" i="6"/>
  <c r="M6" i="6"/>
  <c r="L6" i="6"/>
  <c r="K6" i="6"/>
  <c r="J6" i="6"/>
  <c r="I6" i="6"/>
  <c r="H6" i="6"/>
  <c r="G6" i="6"/>
  <c r="F6" i="6"/>
  <c r="E6" i="6"/>
  <c r="E16" i="6" s="1"/>
  <c r="D6" i="6"/>
  <c r="C20" i="6"/>
  <c r="C13" i="6"/>
  <c r="C6" i="6"/>
  <c r="O40" i="6"/>
  <c r="O42" i="6" s="1"/>
  <c r="N40" i="6"/>
  <c r="N42" i="6" s="1"/>
  <c r="M40" i="6"/>
  <c r="M42" i="6" s="1"/>
  <c r="L40" i="6"/>
  <c r="L42" i="6" s="1"/>
  <c r="K40" i="6"/>
  <c r="K42" i="6" s="1"/>
  <c r="J40" i="6"/>
  <c r="J42" i="6" s="1"/>
  <c r="I40" i="6"/>
  <c r="I42" i="6" s="1"/>
  <c r="H40" i="6"/>
  <c r="H42" i="6" s="1"/>
  <c r="G40" i="6"/>
  <c r="G42" i="6" s="1"/>
  <c r="F40" i="6"/>
  <c r="F42" i="6" s="1"/>
  <c r="E40" i="6"/>
  <c r="E42" i="6" s="1"/>
  <c r="D40" i="6"/>
  <c r="C40" i="6"/>
  <c r="F41" i="5"/>
  <c r="E41" i="5"/>
  <c r="D41" i="5"/>
  <c r="C41" i="5"/>
  <c r="F36" i="5"/>
  <c r="E36" i="5"/>
  <c r="D36" i="5"/>
  <c r="C36" i="5"/>
  <c r="F30" i="5"/>
  <c r="E30" i="5"/>
  <c r="D30" i="5"/>
  <c r="C30" i="5"/>
  <c r="F17" i="5"/>
  <c r="E17" i="5"/>
  <c r="D17" i="5"/>
  <c r="C17" i="5"/>
  <c r="F10" i="5"/>
  <c r="E10" i="5"/>
  <c r="D10" i="5"/>
  <c r="J41" i="5"/>
  <c r="I41" i="5"/>
  <c r="H41" i="5"/>
  <c r="G41" i="5"/>
  <c r="J36" i="5"/>
  <c r="I36" i="5"/>
  <c r="H36" i="5"/>
  <c r="G36" i="5"/>
  <c r="J30" i="5"/>
  <c r="I30" i="5"/>
  <c r="H30" i="5"/>
  <c r="G30" i="5"/>
  <c r="J17" i="5"/>
  <c r="I17" i="5"/>
  <c r="H17" i="5"/>
  <c r="G17" i="5"/>
  <c r="J10" i="5"/>
  <c r="I10" i="5"/>
  <c r="H10" i="5"/>
  <c r="G10" i="5"/>
  <c r="K41" i="5"/>
  <c r="K36" i="5"/>
  <c r="K30" i="5"/>
  <c r="K17" i="5"/>
  <c r="K10" i="5"/>
  <c r="L41" i="5"/>
  <c r="L36" i="5"/>
  <c r="L30" i="5"/>
  <c r="L17" i="5"/>
  <c r="L10" i="5"/>
  <c r="M41" i="5"/>
  <c r="M36" i="5"/>
  <c r="M30" i="5"/>
  <c r="M17" i="5"/>
  <c r="M10" i="5"/>
  <c r="N41" i="5"/>
  <c r="N36" i="5"/>
  <c r="N30" i="5"/>
  <c r="N17" i="5"/>
  <c r="N10" i="5"/>
  <c r="O41" i="5"/>
  <c r="O36" i="5"/>
  <c r="O30" i="5"/>
  <c r="O17" i="5"/>
  <c r="O10" i="5"/>
  <c r="C16" i="6" l="1"/>
  <c r="C23" i="6" s="1"/>
  <c r="C28" i="6" s="1"/>
  <c r="D16" i="6"/>
  <c r="L16" i="6"/>
  <c r="L23" i="6" s="1"/>
  <c r="L28" i="6" s="1"/>
  <c r="O16" i="6"/>
  <c r="O23" i="6" s="1"/>
  <c r="O28" i="6" s="1"/>
  <c r="K16" i="6"/>
  <c r="K23" i="6" s="1"/>
  <c r="K28" i="6" s="1"/>
  <c r="I16" i="6"/>
  <c r="I23" i="6" s="1"/>
  <c r="I28" i="6" s="1"/>
  <c r="M16" i="6"/>
  <c r="M23" i="6" s="1"/>
  <c r="M28" i="6" s="1"/>
  <c r="G16" i="6"/>
  <c r="G23" i="6" s="1"/>
  <c r="G28" i="6" s="1"/>
  <c r="F47" i="7"/>
  <c r="F56" i="7" s="1"/>
  <c r="G47" i="7"/>
  <c r="G56" i="7" s="1"/>
  <c r="M47" i="7"/>
  <c r="M56" i="7" s="1"/>
  <c r="E47" i="7"/>
  <c r="E56" i="7" s="1"/>
  <c r="N16" i="6"/>
  <c r="N23" i="6" s="1"/>
  <c r="N28" i="6" s="1"/>
  <c r="J16" i="6"/>
  <c r="J23" i="6" s="1"/>
  <c r="J28" i="6" s="1"/>
  <c r="F16" i="6"/>
  <c r="F23" i="6" s="1"/>
  <c r="F28" i="6" s="1"/>
  <c r="O47" i="7"/>
  <c r="O56" i="7" s="1"/>
  <c r="E23" i="6"/>
  <c r="E28" i="6" s="1"/>
  <c r="D23" i="6"/>
  <c r="D28" i="6" s="1"/>
  <c r="C19" i="5"/>
  <c r="N47" i="7"/>
  <c r="N56" i="7" s="1"/>
  <c r="H47" i="7"/>
  <c r="H56" i="7" s="1"/>
  <c r="P47" i="7"/>
  <c r="P56" i="7" s="1"/>
  <c r="I47" i="7"/>
  <c r="I56" i="7" s="1"/>
  <c r="K47" i="7"/>
  <c r="K56" i="7" s="1"/>
  <c r="J47" i="7"/>
  <c r="J56" i="7" s="1"/>
  <c r="L47" i="7"/>
  <c r="L56" i="7" s="1"/>
  <c r="D47" i="7"/>
  <c r="D56" i="7" s="1"/>
  <c r="I19" i="5"/>
  <c r="M19" i="5"/>
  <c r="M43" i="5"/>
  <c r="H16" i="6"/>
  <c r="H23" i="6" s="1"/>
  <c r="H28" i="6" s="1"/>
  <c r="C42" i="6"/>
  <c r="D42" i="6"/>
  <c r="N43" i="5"/>
  <c r="L19" i="5"/>
  <c r="D19" i="5"/>
  <c r="E19" i="5"/>
  <c r="J43" i="5"/>
  <c r="F19" i="5"/>
  <c r="G19" i="5"/>
  <c r="C43" i="5"/>
  <c r="D43" i="5"/>
  <c r="E43" i="5"/>
  <c r="K43" i="5"/>
  <c r="F43" i="5"/>
  <c r="N19" i="5"/>
  <c r="H19" i="5"/>
  <c r="K19" i="5"/>
  <c r="J19" i="5"/>
  <c r="G43" i="5"/>
  <c r="H43" i="5"/>
  <c r="L43" i="5"/>
  <c r="I43" i="5"/>
  <c r="O43" i="5"/>
  <c r="O19" i="5"/>
  <c r="G45" i="5" l="1"/>
  <c r="I45" i="5"/>
  <c r="M45" i="5"/>
  <c r="L45" i="5"/>
  <c r="K45" i="5"/>
  <c r="N45" i="5"/>
  <c r="H45" i="5"/>
  <c r="C45" i="5"/>
  <c r="O45" i="5"/>
  <c r="J45" i="5"/>
  <c r="F45" i="5"/>
  <c r="E45" i="5"/>
  <c r="D45" i="5"/>
</calcChain>
</file>

<file path=xl/sharedStrings.xml><?xml version="1.0" encoding="utf-8"?>
<sst xmlns="http://schemas.openxmlformats.org/spreadsheetml/2006/main" count="151" uniqueCount="102">
  <si>
    <t xml:space="preserve"> </t>
  </si>
  <si>
    <t>Fluxo de caixa das atividades de investimento / Cash flow from investing activities</t>
  </si>
  <si>
    <t>Aquisição de investimento / Acquisition of investment</t>
  </si>
  <si>
    <t>Aquisição de controlada, líquido do caixa / Acquisition of subsidiary, net of cash</t>
  </si>
  <si>
    <t>Aquisição de imobilizado / Acquisition of property and equipment</t>
  </si>
  <si>
    <t>Aquisição de intangível / Acquisition of intangible assets</t>
  </si>
  <si>
    <t>Caixa líquido consumido nas atividades de investimento / Net cash used in investing activities</t>
  </si>
  <si>
    <t>Fluxo de caixa das atividades de financiamento / Cash flow from financing activities</t>
  </si>
  <si>
    <t>Captação líquida de debentures conversíveis em ações / Net funding of debentures convertible into shares</t>
  </si>
  <si>
    <t>Pagamento de empréstimo / Payment of loan</t>
  </si>
  <si>
    <t>Pagamento de arrendamentos / Payment of leases</t>
  </si>
  <si>
    <t>Partes relacionadas - ativo / Related parties - Assets</t>
  </si>
  <si>
    <t>Partes relacionadas - passivo / Related parties - Liabilities</t>
  </si>
  <si>
    <t>Integralização de capital / Paid-up capital</t>
  </si>
  <si>
    <t>Distribuição de lucros / Profit distribution</t>
  </si>
  <si>
    <t>Caixa líquido gerado nas atividades de financiamentos / Net cash consumed in financing activities</t>
  </si>
  <si>
    <t>Aumento (Redução) líquido de caixa e equivalentes de caixa / Net increase (decrease) in cash and cash equivalents</t>
  </si>
  <si>
    <t>Caixa e equivalentes de caixa / Cash and cash equivalents</t>
  </si>
  <si>
    <t>No início do exercício / At the beginning of year</t>
  </si>
  <si>
    <t>No final do exercício / At the end of year</t>
  </si>
  <si>
    <t>ATIVO / ASSETS</t>
  </si>
  <si>
    <t xml:space="preserve">PASSIVO / LIABILITIES </t>
  </si>
  <si>
    <r>
      <t xml:space="preserve">Lucro (Prejuízo) do período / </t>
    </r>
    <r>
      <rPr>
        <b/>
        <i/>
        <sz val="10.5"/>
        <color theme="0"/>
        <rFont val="Roboto"/>
      </rPr>
      <t>Profit for the period</t>
    </r>
  </si>
  <si>
    <r>
      <t>Receita líquida /</t>
    </r>
    <r>
      <rPr>
        <i/>
        <sz val="10.5"/>
        <color rgb="FF1E2B3C"/>
        <rFont val="Roboto"/>
      </rPr>
      <t xml:space="preserve"> Net revenue</t>
    </r>
  </si>
  <si>
    <r>
      <t xml:space="preserve">Custo do serviço prestado / </t>
    </r>
    <r>
      <rPr>
        <i/>
        <sz val="10.5"/>
        <color rgb="FF1E2B3C"/>
        <rFont val="Roboto"/>
      </rPr>
      <t>Cost of service rendered</t>
    </r>
  </si>
  <si>
    <r>
      <t xml:space="preserve">Lucro bruto / </t>
    </r>
    <r>
      <rPr>
        <b/>
        <i/>
        <sz val="10.5"/>
        <color rgb="FF1E2B3C"/>
        <rFont val="Roboto"/>
      </rPr>
      <t>Gross profit</t>
    </r>
  </si>
  <si>
    <r>
      <t>Receitas (despesas) operacionais /</t>
    </r>
    <r>
      <rPr>
        <b/>
        <i/>
        <sz val="10.5"/>
        <color rgb="FF1E2B3C"/>
        <rFont val="Roboto"/>
      </rPr>
      <t xml:space="preserve"> Operating revenues (expenses)</t>
    </r>
  </si>
  <si>
    <r>
      <t xml:space="preserve">Despesas com vendas-marketing / </t>
    </r>
    <r>
      <rPr>
        <i/>
        <sz val="10.5"/>
        <color rgb="FF1E2B3C"/>
        <rFont val="Roboto"/>
      </rPr>
      <t>Sales-marketing expenses</t>
    </r>
  </si>
  <si>
    <r>
      <t xml:space="preserve">Gerais e administrativas / </t>
    </r>
    <r>
      <rPr>
        <i/>
        <sz val="10.5"/>
        <color rgb="FF1E2B3C"/>
        <rFont val="Roboto"/>
      </rPr>
      <t xml:space="preserve">General and administrative </t>
    </r>
  </si>
  <si>
    <r>
      <t>Outras receitas (despesas) operacionais líquidas /</t>
    </r>
    <r>
      <rPr>
        <i/>
        <sz val="10.5"/>
        <color rgb="FF1E2B3C"/>
        <rFont val="Roboto"/>
      </rPr>
      <t xml:space="preserve"> Other net operating revenues (expenses)</t>
    </r>
  </si>
  <si>
    <r>
      <t xml:space="preserve">Equivalência patrimonial / </t>
    </r>
    <r>
      <rPr>
        <i/>
        <sz val="10.5"/>
        <color rgb="FF1E2B3C"/>
        <rFont val="Roboto"/>
      </rPr>
      <t>Share of profit (loss) of investees</t>
    </r>
  </si>
  <si>
    <r>
      <t>Lucro (prejuízo) operacional antes do resultado financeiro /</t>
    </r>
    <r>
      <rPr>
        <b/>
        <i/>
        <sz val="10.5"/>
        <color rgb="FF1E2B3C"/>
        <rFont val="Roboto"/>
      </rPr>
      <t xml:space="preserve"> Operating profit before financial income (costs)</t>
    </r>
  </si>
  <si>
    <r>
      <t xml:space="preserve">Receita financeira / </t>
    </r>
    <r>
      <rPr>
        <i/>
        <sz val="10.5"/>
        <color rgb="FF1E2B3C"/>
        <rFont val="Roboto"/>
      </rPr>
      <t>Financial income</t>
    </r>
  </si>
  <si>
    <r>
      <t>Despesa financeira /</t>
    </r>
    <r>
      <rPr>
        <i/>
        <sz val="10.5"/>
        <color rgb="FF1E2B3C"/>
        <rFont val="Roboto"/>
      </rPr>
      <t xml:space="preserve"> Financial costs</t>
    </r>
  </si>
  <si>
    <r>
      <t>Resultado financeiro líquido  /</t>
    </r>
    <r>
      <rPr>
        <b/>
        <i/>
        <sz val="10.5"/>
        <color rgb="FF1E2B3C"/>
        <rFont val="Roboto"/>
      </rPr>
      <t xml:space="preserve"> Net financial income (costs) </t>
    </r>
  </si>
  <si>
    <r>
      <t xml:space="preserve">Lucro (Prejuízo) antes do imposto de renda e da contribuição social / </t>
    </r>
    <r>
      <rPr>
        <b/>
        <i/>
        <sz val="10.5"/>
        <color rgb="FF1E2B3C"/>
        <rFont val="Roboto"/>
      </rPr>
      <t>Profit before income tax and social contribution</t>
    </r>
  </si>
  <si>
    <r>
      <t xml:space="preserve">Imposto de renda e contribuição social corrente / </t>
    </r>
    <r>
      <rPr>
        <i/>
        <sz val="10.5"/>
        <color rgb="FF1E2B3C"/>
        <rFont val="Roboto"/>
      </rPr>
      <t>Current income tax and social contribution</t>
    </r>
  </si>
  <si>
    <r>
      <t xml:space="preserve">Imposto de renda e contribuição social diferido / </t>
    </r>
    <r>
      <rPr>
        <i/>
        <sz val="10.5"/>
        <color rgb="FF1E2B3C"/>
        <rFont val="Roboto"/>
      </rPr>
      <t>Deferred income tax and social contribution</t>
    </r>
  </si>
  <si>
    <r>
      <t xml:space="preserve">Das atividades operacionais / </t>
    </r>
    <r>
      <rPr>
        <b/>
        <i/>
        <sz val="10.5"/>
        <color rgb="FF1E2B3C"/>
        <rFont val="Roboto"/>
      </rPr>
      <t>Operating activities</t>
    </r>
  </si>
  <si>
    <r>
      <t xml:space="preserve">Lucro (prejuízo) do período / </t>
    </r>
    <r>
      <rPr>
        <i/>
        <sz val="10.5"/>
        <color rgb="FF1E2B3C"/>
        <rFont val="Roboto"/>
      </rPr>
      <t>Profit (loss) for the period</t>
    </r>
  </si>
  <si>
    <r>
      <t xml:space="preserve">Ajustes por / </t>
    </r>
    <r>
      <rPr>
        <b/>
        <i/>
        <sz val="10.5"/>
        <color rgb="FF1E2B3C"/>
        <rFont val="Roboto"/>
      </rPr>
      <t>Adjustments to</t>
    </r>
  </si>
  <si>
    <r>
      <t>Depreciações e amortizações /</t>
    </r>
    <r>
      <rPr>
        <i/>
        <sz val="10.5"/>
        <color rgb="FF1E2B3C"/>
        <rFont val="Roboto"/>
      </rPr>
      <t xml:space="preserve"> Depreciation and amortization</t>
    </r>
  </si>
  <si>
    <r>
      <t>Ágio stock options /</t>
    </r>
    <r>
      <rPr>
        <i/>
        <sz val="10.5"/>
        <color rgb="FF1E2B3C"/>
        <rFont val="Roboto"/>
      </rPr>
      <t xml:space="preserve"> Goodwill - Stock options</t>
    </r>
  </si>
  <si>
    <r>
      <t xml:space="preserve">Resultado de equivalência patrimonial / </t>
    </r>
    <r>
      <rPr>
        <i/>
        <sz val="10.5"/>
        <color rgb="FF1E2B3C"/>
        <rFont val="Roboto"/>
      </rPr>
      <t>Share of profit (loss) of investees</t>
    </r>
  </si>
  <si>
    <r>
      <t>Imposto Diferido /</t>
    </r>
    <r>
      <rPr>
        <i/>
        <sz val="10.5"/>
        <color rgb="FF1E2B3C"/>
        <rFont val="Roboto"/>
      </rPr>
      <t xml:space="preserve"> Deferred taxes</t>
    </r>
  </si>
  <si>
    <r>
      <t>Despesa de Juros /</t>
    </r>
    <r>
      <rPr>
        <i/>
        <sz val="10.5"/>
        <color rgb="FF1E2B3C"/>
        <rFont val="Roboto"/>
      </rPr>
      <t xml:space="preserve"> Interest expenses </t>
    </r>
  </si>
  <si>
    <r>
      <t xml:space="preserve">Decréscimo (acréscimo) em ativos / </t>
    </r>
    <r>
      <rPr>
        <b/>
        <i/>
        <sz val="10.5"/>
        <color rgb="FF1E2B3C"/>
        <rFont val="Roboto"/>
      </rPr>
      <t>Decrease (increase) in assets</t>
    </r>
  </si>
  <si>
    <r>
      <t xml:space="preserve">Contas a receber / </t>
    </r>
    <r>
      <rPr>
        <i/>
        <sz val="10.5"/>
        <color rgb="FF1E2B3C"/>
        <rFont val="Roboto"/>
      </rPr>
      <t>Trade receivables</t>
    </r>
  </si>
  <si>
    <r>
      <t xml:space="preserve">Adiantamentos / </t>
    </r>
    <r>
      <rPr>
        <i/>
        <sz val="10.5"/>
        <color rgb="FF1E2B3C"/>
        <rFont val="Roboto"/>
      </rPr>
      <t>Advances</t>
    </r>
  </si>
  <si>
    <r>
      <t xml:space="preserve">Impostos a recuperar / </t>
    </r>
    <r>
      <rPr>
        <i/>
        <sz val="10.5"/>
        <color rgb="FF1E2B3C"/>
        <rFont val="Roboto"/>
      </rPr>
      <t>Recoverable taxes</t>
    </r>
  </si>
  <si>
    <r>
      <t>Depósito Judicial /</t>
    </r>
    <r>
      <rPr>
        <i/>
        <sz val="10.5"/>
        <color rgb="FF1E2B3C"/>
        <rFont val="Roboto"/>
      </rPr>
      <t xml:space="preserve"> Escrow deposit</t>
    </r>
  </si>
  <si>
    <r>
      <t xml:space="preserve">Outros / </t>
    </r>
    <r>
      <rPr>
        <i/>
        <sz val="10.5"/>
        <color rgb="FF1E2B3C"/>
        <rFont val="Roboto"/>
      </rPr>
      <t>Other</t>
    </r>
  </si>
  <si>
    <r>
      <t xml:space="preserve">(Decréscimo) acréscimo em passivos / </t>
    </r>
    <r>
      <rPr>
        <b/>
        <i/>
        <sz val="10.5"/>
        <color rgb="FF1E2B3C"/>
        <rFont val="Roboto"/>
      </rPr>
      <t>(Decrease) increase in liabilities</t>
    </r>
  </si>
  <si>
    <r>
      <t xml:space="preserve">Fornecedores / </t>
    </r>
    <r>
      <rPr>
        <i/>
        <sz val="10.5"/>
        <color rgb="FF1E2B3C"/>
        <rFont val="Roboto"/>
      </rPr>
      <t>Trade payables</t>
    </r>
  </si>
  <si>
    <r>
      <t>Obrigações sociais e trabalhistas /</t>
    </r>
    <r>
      <rPr>
        <i/>
        <sz val="10.5"/>
        <color rgb="FF1E2B3C"/>
        <rFont val="Roboto"/>
      </rPr>
      <t xml:space="preserve"> Payroll and related taxes</t>
    </r>
  </si>
  <si>
    <r>
      <t xml:space="preserve">Obrigações tributárias / </t>
    </r>
    <r>
      <rPr>
        <i/>
        <sz val="10.5"/>
        <color rgb="FF1E2B3C"/>
        <rFont val="Roboto"/>
      </rPr>
      <t>Taxes payable</t>
    </r>
  </si>
  <si>
    <r>
      <t>Passivo de contrato /</t>
    </r>
    <r>
      <rPr>
        <i/>
        <sz val="10.5"/>
        <color rgb="FF1E2B3C"/>
        <rFont val="Roboto"/>
      </rPr>
      <t xml:space="preserve"> Contract liabilities</t>
    </r>
  </si>
  <si>
    <r>
      <t xml:space="preserve">Outras contas a pagar / </t>
    </r>
    <r>
      <rPr>
        <i/>
        <sz val="10.5"/>
        <color rgb="FF1E2B3C"/>
        <rFont val="Roboto"/>
      </rPr>
      <t>Other trade payables</t>
    </r>
  </si>
  <si>
    <r>
      <t xml:space="preserve">Caixa líquido gerado (consumido) nas atividades operacionais / </t>
    </r>
    <r>
      <rPr>
        <b/>
        <i/>
        <sz val="10.5"/>
        <color rgb="FF1E2B3C"/>
        <rFont val="Roboto"/>
      </rPr>
      <t>Net cash generated (consumed) in operating activities</t>
    </r>
  </si>
  <si>
    <r>
      <t xml:space="preserve">Total do passivo e patrimônio líquido / </t>
    </r>
    <r>
      <rPr>
        <b/>
        <i/>
        <sz val="10.5"/>
        <color theme="0"/>
        <rFont val="Roboto"/>
      </rPr>
      <t>Total liabilities and shareholders' equity</t>
    </r>
  </si>
  <si>
    <r>
      <t xml:space="preserve">Caixa e equivalentes de caixa / </t>
    </r>
    <r>
      <rPr>
        <i/>
        <sz val="10.5"/>
        <color rgb="FF1E2B3C"/>
        <rFont val="Roboto"/>
      </rPr>
      <t>Cash and cash equivalents</t>
    </r>
  </si>
  <si>
    <r>
      <t xml:space="preserve">Contas a receber / </t>
    </r>
    <r>
      <rPr>
        <i/>
        <sz val="10.5"/>
        <color rgb="FF1E2B3C"/>
        <rFont val="Roboto"/>
      </rPr>
      <t>Trade accounts receivables</t>
    </r>
  </si>
  <si>
    <r>
      <t>Impostos a recuperar /</t>
    </r>
    <r>
      <rPr>
        <i/>
        <sz val="10.5"/>
        <color rgb="FF1E2B3C"/>
        <rFont val="Roboto"/>
      </rPr>
      <t xml:space="preserve"> Recoverable taxes</t>
    </r>
  </si>
  <si>
    <r>
      <t>Outros créditos /</t>
    </r>
    <r>
      <rPr>
        <i/>
        <sz val="10.5"/>
        <color rgb="FF1E2B3C"/>
        <rFont val="Roboto"/>
      </rPr>
      <t xml:space="preserve"> Other receivables</t>
    </r>
  </si>
  <si>
    <r>
      <t xml:space="preserve">Partes relacionadas / </t>
    </r>
    <r>
      <rPr>
        <i/>
        <sz val="10.5"/>
        <color rgb="FF1E2B3C"/>
        <rFont val="Roboto"/>
      </rPr>
      <t>Related parties</t>
    </r>
  </si>
  <si>
    <r>
      <t>Total do ativo circulante /</t>
    </r>
    <r>
      <rPr>
        <b/>
        <i/>
        <sz val="10.5"/>
        <color rgb="FF1E2B3C"/>
        <rFont val="Roboto"/>
      </rPr>
      <t xml:space="preserve"> Total current assets</t>
    </r>
  </si>
  <si>
    <r>
      <t>Outros créditos LP /</t>
    </r>
    <r>
      <rPr>
        <i/>
        <sz val="10.5"/>
        <color rgb="FF1E2B3C"/>
        <rFont val="Roboto"/>
      </rPr>
      <t xml:space="preserve"> Other receivables - LT</t>
    </r>
  </si>
  <si>
    <r>
      <t xml:space="preserve">Ativo fiscal diferido / </t>
    </r>
    <r>
      <rPr>
        <i/>
        <sz val="10.5"/>
        <color rgb="FF1E2B3C"/>
        <rFont val="Roboto"/>
      </rPr>
      <t>Deferred tax assets</t>
    </r>
  </si>
  <si>
    <r>
      <t xml:space="preserve">Investimentos / </t>
    </r>
    <r>
      <rPr>
        <i/>
        <sz val="10.5"/>
        <color rgb="FF1E2B3C"/>
        <rFont val="Roboto"/>
      </rPr>
      <t>Investments</t>
    </r>
  </si>
  <si>
    <r>
      <t xml:space="preserve">Imobilizado / </t>
    </r>
    <r>
      <rPr>
        <i/>
        <sz val="10.5"/>
        <color rgb="FF1E2B3C"/>
        <rFont val="Roboto"/>
      </rPr>
      <t>Property and equipment</t>
    </r>
  </si>
  <si>
    <r>
      <t xml:space="preserve">Intangível / </t>
    </r>
    <r>
      <rPr>
        <i/>
        <sz val="10.5"/>
        <color rgb="FF1E2B3C"/>
        <rFont val="Roboto"/>
      </rPr>
      <t>Intangible assets</t>
    </r>
  </si>
  <si>
    <r>
      <t xml:space="preserve">Total do ativo não circulante / </t>
    </r>
    <r>
      <rPr>
        <b/>
        <i/>
        <sz val="10.5"/>
        <color rgb="FF1E2B3C"/>
        <rFont val="Roboto"/>
      </rPr>
      <t>Total non-current assets</t>
    </r>
  </si>
  <si>
    <r>
      <t xml:space="preserve">Total Ativo / </t>
    </r>
    <r>
      <rPr>
        <b/>
        <i/>
        <sz val="10.5"/>
        <color rgb="FF1E2B3C"/>
        <rFont val="Roboto"/>
      </rPr>
      <t>Total Assets</t>
    </r>
  </si>
  <si>
    <r>
      <t xml:space="preserve">Obrigações sociais e trabalhistas / </t>
    </r>
    <r>
      <rPr>
        <i/>
        <sz val="10.5"/>
        <color rgb="FF1E2B3C"/>
        <rFont val="Roboto"/>
      </rPr>
      <t>Payroll and related taxes</t>
    </r>
  </si>
  <si>
    <r>
      <t>Obrigações tributárias /</t>
    </r>
    <r>
      <rPr>
        <i/>
        <sz val="10.5"/>
        <color rgb="FF1E2B3C"/>
        <rFont val="Roboto"/>
      </rPr>
      <t xml:space="preserve"> Taxes payable</t>
    </r>
  </si>
  <si>
    <r>
      <t xml:space="preserve">Passivo de contrato / </t>
    </r>
    <r>
      <rPr>
        <i/>
        <sz val="10.5"/>
        <color rgb="FF1E2B3C"/>
        <rFont val="Roboto"/>
      </rPr>
      <t>Contract liabilities</t>
    </r>
  </si>
  <si>
    <r>
      <t xml:space="preserve">Arrendamento / </t>
    </r>
    <r>
      <rPr>
        <i/>
        <sz val="10.5"/>
        <color rgb="FF1E2B3C"/>
        <rFont val="Roboto"/>
      </rPr>
      <t>Leases</t>
    </r>
  </si>
  <si>
    <r>
      <t>Dividendos a pagar /</t>
    </r>
    <r>
      <rPr>
        <i/>
        <sz val="10.5"/>
        <color rgb="FF1E2B3C"/>
        <rFont val="Roboto"/>
      </rPr>
      <t xml:space="preserve"> Dividends payable</t>
    </r>
  </si>
  <si>
    <r>
      <t>Total do passivo circulante /</t>
    </r>
    <r>
      <rPr>
        <b/>
        <i/>
        <sz val="10.5"/>
        <color rgb="FF1E2B3C"/>
        <rFont val="Roboto"/>
      </rPr>
      <t xml:space="preserve"> Total current liabilities</t>
    </r>
  </si>
  <si>
    <r>
      <t>Debentures conversíveis em ações /</t>
    </r>
    <r>
      <rPr>
        <i/>
        <sz val="10.5"/>
        <color rgb="FF1E2B3C"/>
        <rFont val="Roboto"/>
      </rPr>
      <t xml:space="preserve"> Debentures convertible into shares</t>
    </r>
  </si>
  <si>
    <r>
      <t xml:space="preserve">Arrendamento LP / </t>
    </r>
    <r>
      <rPr>
        <i/>
        <sz val="10.5"/>
        <color rgb="FF1E2B3C"/>
        <rFont val="Roboto"/>
      </rPr>
      <t>Lease - LT</t>
    </r>
  </si>
  <si>
    <r>
      <t xml:space="preserve">Outras contas a pagar LP / </t>
    </r>
    <r>
      <rPr>
        <i/>
        <sz val="10.5"/>
        <color rgb="FF1E2B3C"/>
        <rFont val="Roboto"/>
      </rPr>
      <t>Related parties - LT</t>
    </r>
  </si>
  <si>
    <r>
      <t xml:space="preserve">Total do passivo não circulante / </t>
    </r>
    <r>
      <rPr>
        <b/>
        <i/>
        <sz val="10.5"/>
        <color rgb="FF1E2B3C"/>
        <rFont val="Roboto"/>
      </rPr>
      <t>Total non-current liabilities</t>
    </r>
  </si>
  <si>
    <r>
      <t xml:space="preserve">Capital social / </t>
    </r>
    <r>
      <rPr>
        <i/>
        <sz val="10.5"/>
        <color rgb="FF1E2B3C"/>
        <rFont val="Roboto"/>
      </rPr>
      <t xml:space="preserve">Share capital </t>
    </r>
  </si>
  <si>
    <r>
      <t xml:space="preserve">Reserva de capital / </t>
    </r>
    <r>
      <rPr>
        <i/>
        <sz val="10.5"/>
        <color rgb="FF1E2B3C"/>
        <rFont val="Roboto"/>
      </rPr>
      <t>Capital reserve</t>
    </r>
  </si>
  <si>
    <r>
      <t xml:space="preserve">Reserva de lucros / </t>
    </r>
    <r>
      <rPr>
        <i/>
        <sz val="10.5"/>
        <color rgb="FF1E2B3C"/>
        <rFont val="Roboto"/>
      </rPr>
      <t>Earnings reserve</t>
    </r>
  </si>
  <si>
    <r>
      <t>Total do patrimônio líquido /</t>
    </r>
    <r>
      <rPr>
        <i/>
        <sz val="10.5"/>
        <color rgb="FF1E2B3C"/>
        <rFont val="Roboto"/>
      </rPr>
      <t xml:space="preserve"> Total shareholders' equity</t>
    </r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</si>
  <si>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</si>
  <si>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</si>
  <si>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</si>
  <si>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</si>
  <si>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</si>
  <si>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</si>
  <si>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</si>
  <si>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</si>
  <si>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</si>
  <si>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</si>
  <si>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</si>
  <si>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</si>
  <si>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1T21</t>
  </si>
  <si>
    <t>2T21</t>
  </si>
  <si>
    <t>3T21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</si>
</sst>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#,##0;\(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Roboto"/>
    </font>
    <font>
      <b/>
      <sz val="10"/>
      <color theme="1"/>
      <name val="Roboto"/>
    </font>
    <font>
      <i/>
      <sz val="10"/>
      <color theme="1"/>
      <name val="Roboto"/>
    </font>
    <font>
      <sz val="10.5"/>
      <color theme="1"/>
      <name val="Roboto"/>
    </font>
    <font>
      <b/>
      <sz val="10.5"/>
      <color theme="1"/>
      <name val="Roboto"/>
    </font>
    <font>
      <sz val="10.5"/>
      <name val="Roboto"/>
    </font>
    <font>
      <sz val="10.5"/>
      <color rgb="FF000000"/>
      <name val="Roboto"/>
    </font>
    <font>
      <b/>
      <sz val="10.5"/>
      <color theme="0"/>
      <name val="Roboto"/>
    </font>
    <font>
      <sz val="10.5"/>
      <color theme="0"/>
      <name val="Roboto"/>
    </font>
    <font>
      <sz val="10"/>
      <color rgb="FF002060"/>
      <name val="Roboto"/>
    </font>
    <font>
      <b/>
      <sz val="10.5"/>
      <color rgb="FF000000"/>
      <name val="Roboto"/>
    </font>
    <font>
      <b/>
      <i/>
      <sz val="10.5"/>
      <color theme="0"/>
      <name val="Roboto"/>
    </font>
    <font>
      <sz val="10.5"/>
      <color rgb="FF1E2B3C"/>
      <name val="Roboto"/>
    </font>
    <font>
      <i/>
      <sz val="10.5"/>
      <color rgb="FF1E2B3C"/>
      <name val="Roboto"/>
    </font>
    <font>
      <b/>
      <sz val="10.5"/>
      <color rgb="FF1E2B3C"/>
      <name val="Roboto"/>
    </font>
    <font>
      <b/>
      <i/>
      <sz val="10.5"/>
      <color rgb="FF1E2B3C"/>
      <name val="Roboto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51271"/>
        <bgColor indexed="64"/>
      </patternFill>
    </fill>
    <fill>
      <patternFill patternType="solid">
        <fgColor rgb="FF0832AA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6FB"/>
        <bgColor indexed="64"/>
      </patternFill>
    </fill>
    <fill>
      <patternFill patternType="solid">
        <fgColor rgb="FF1E2B3C"/>
        <bgColor indexed="64"/>
      </patternFill>
    </fill>
  </fills>
  <borders count="6">
    <border>
      <left/>
      <right/>
      <top/>
      <bottom/>
      <diagonal/>
    </border>
    <border>
      <left/>
      <right/>
      <top style="dashed">
        <color theme="1" tint="0.499984740745262"/>
      </top>
      <bottom/>
      <diagonal/>
    </border>
    <border>
      <left/>
      <right/>
      <top style="dashed">
        <color theme="1" tint="0.499984740745262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1" tint="0.499984740745262"/>
      </top>
      <bottom style="dashed">
        <color theme="1" tint="0.499984740745262"/>
      </bottom>
      <diagonal/>
    </border>
    <border>
      <left/>
      <right/>
      <top/>
      <bottom style="dashed">
        <color theme="1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7" fillId="6" borderId="0" xfId="0" applyNumberFormat="1" applyFont="1" applyFill="1" applyAlignment="1">
      <alignment horizontal="right" vertical="center"/>
    </xf>
    <xf numFmtId="0" fontId="9" fillId="7" borderId="0" xfId="0" applyFont="1" applyFill="1" applyAlignment="1">
      <alignment horizontal="left" vertical="center" wrapText="1"/>
    </xf>
    <xf numFmtId="165" fontId="9" fillId="7" borderId="2" xfId="2" applyNumberFormat="1" applyFont="1" applyFill="1" applyBorder="1" applyAlignment="1">
      <alignment horizontal="right" vertical="center"/>
    </xf>
    <xf numFmtId="165" fontId="10" fillId="7" borderId="0" xfId="0" applyNumberFormat="1" applyFont="1" applyFill="1" applyAlignment="1">
      <alignment vertical="center"/>
    </xf>
    <xf numFmtId="165" fontId="12" fillId="0" borderId="0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164" fontId="5" fillId="0" borderId="0" xfId="2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5" fontId="12" fillId="0" borderId="1" xfId="2" applyNumberFormat="1" applyFont="1" applyFill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165" fontId="14" fillId="0" borderId="0" xfId="2" applyNumberFormat="1" applyFont="1" applyFill="1" applyAlignment="1">
      <alignment horizontal="right" vertical="center"/>
    </xf>
    <xf numFmtId="165" fontId="14" fillId="0" borderId="0" xfId="0" applyNumberFormat="1" applyFont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left" vertical="center" wrapText="1"/>
    </xf>
    <xf numFmtId="165" fontId="14" fillId="6" borderId="0" xfId="2" applyNumberFormat="1" applyFont="1" applyFill="1" applyAlignment="1">
      <alignment horizontal="right" vertical="center"/>
    </xf>
    <xf numFmtId="165" fontId="14" fillId="6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 wrapText="1"/>
    </xf>
    <xf numFmtId="165" fontId="16" fillId="0" borderId="4" xfId="0" applyNumberFormat="1" applyFont="1" applyBorder="1" applyAlignment="1">
      <alignment horizontal="right" vertical="center"/>
    </xf>
    <xf numFmtId="165" fontId="14" fillId="6" borderId="0" xfId="0" applyNumberFormat="1" applyFont="1" applyFill="1" applyAlignment="1">
      <alignment horizontal="right" vertical="center" wrapText="1"/>
    </xf>
    <xf numFmtId="165" fontId="14" fillId="0" borderId="0" xfId="0" applyNumberFormat="1" applyFont="1" applyAlignment="1">
      <alignment horizontal="right" vertical="center" wrapText="1"/>
    </xf>
    <xf numFmtId="165" fontId="16" fillId="6" borderId="4" xfId="2" applyNumberFormat="1" applyFont="1" applyFill="1" applyBorder="1" applyAlignment="1">
      <alignment horizontal="right" vertical="center"/>
    </xf>
    <xf numFmtId="165" fontId="14" fillId="0" borderId="0" xfId="2" applyNumberFormat="1" applyFont="1" applyFill="1" applyBorder="1" applyAlignment="1">
      <alignment horizontal="right" vertical="center"/>
    </xf>
    <xf numFmtId="165" fontId="14" fillId="6" borderId="0" xfId="2" applyNumberFormat="1" applyFont="1" applyFill="1" applyBorder="1" applyAlignment="1">
      <alignment horizontal="right" vertical="center"/>
    </xf>
    <xf numFmtId="165" fontId="16" fillId="0" borderId="4" xfId="2" applyNumberFormat="1" applyFont="1" applyFill="1" applyBorder="1" applyAlignment="1">
      <alignment horizontal="right" vertical="center"/>
    </xf>
    <xf numFmtId="0" fontId="16" fillId="6" borderId="0" xfId="0" applyFont="1" applyFill="1" applyAlignment="1">
      <alignment horizontal="left" vertical="center" wrapText="1"/>
    </xf>
    <xf numFmtId="165" fontId="16" fillId="6" borderId="0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6" fillId="6" borderId="0" xfId="0" applyFont="1" applyFill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horizontal="right" vertical="center"/>
    </xf>
    <xf numFmtId="0" fontId="14" fillId="6" borderId="0" xfId="0" applyFont="1" applyFill="1" applyAlignment="1">
      <alignment horizontal="left" vertical="center"/>
    </xf>
    <xf numFmtId="0" fontId="16" fillId="5" borderId="0" xfId="0" applyFont="1" applyFill="1" applyAlignment="1">
      <alignment vertical="center"/>
    </xf>
    <xf numFmtId="166" fontId="16" fillId="5" borderId="0" xfId="0" applyNumberFormat="1" applyFont="1" applyFill="1" applyAlignment="1">
      <alignment horizontal="right" vertical="center"/>
    </xf>
    <xf numFmtId="0" fontId="16" fillId="6" borderId="0" xfId="0" applyFont="1" applyFill="1" applyAlignment="1">
      <alignment vertical="center" wrapText="1"/>
    </xf>
    <xf numFmtId="0" fontId="16" fillId="6" borderId="0" xfId="0" applyFont="1" applyFill="1" applyAlignment="1">
      <alignment vertical="center"/>
    </xf>
    <xf numFmtId="166" fontId="16" fillId="6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165" fontId="14" fillId="0" borderId="0" xfId="1" applyNumberFormat="1" applyFont="1" applyFill="1" applyAlignment="1">
      <alignment horizontal="right" vertical="center"/>
    </xf>
    <xf numFmtId="165" fontId="14" fillId="6" borderId="0" xfId="1" applyNumberFormat="1" applyFont="1" applyFill="1" applyAlignment="1">
      <alignment horizontal="right" vertical="center"/>
    </xf>
    <xf numFmtId="165" fontId="14" fillId="6" borderId="4" xfId="1" applyNumberFormat="1" applyFont="1" applyFill="1" applyBorder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166" fontId="14" fillId="6" borderId="0" xfId="0" applyNumberFormat="1" applyFont="1" applyFill="1" applyAlignment="1">
      <alignment horizontal="right" vertical="center"/>
    </xf>
    <xf numFmtId="165" fontId="14" fillId="0" borderId="0" xfId="1" applyNumberFormat="1" applyFont="1" applyFill="1" applyBorder="1" applyAlignment="1">
      <alignment horizontal="right" vertical="center"/>
    </xf>
    <xf numFmtId="165" fontId="14" fillId="0" borderId="4" xfId="1" applyNumberFormat="1" applyFont="1" applyFill="1" applyBorder="1" applyAlignment="1">
      <alignment horizontal="right" vertical="center"/>
    </xf>
    <xf numFmtId="165" fontId="14" fillId="6" borderId="0" xfId="1" applyNumberFormat="1" applyFont="1" applyFill="1" applyBorder="1" applyAlignment="1">
      <alignment horizontal="right" vertical="center"/>
    </xf>
    <xf numFmtId="165" fontId="14" fillId="6" borderId="2" xfId="1" applyNumberFormat="1" applyFont="1" applyFill="1" applyBorder="1" applyAlignment="1">
      <alignment horizontal="right" vertical="center"/>
    </xf>
    <xf numFmtId="0" fontId="11" fillId="7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9" fillId="7" borderId="3" xfId="0" applyNumberFormat="1" applyFont="1" applyFill="1" applyBorder="1" applyAlignment="1">
      <alignment horizontal="right" vertical="center"/>
    </xf>
    <xf numFmtId="0" fontId="10" fillId="7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6" borderId="0" xfId="0" applyFont="1" applyFill="1" applyAlignment="1">
      <alignment horizontal="right" vertical="center"/>
    </xf>
    <xf numFmtId="0" fontId="14" fillId="5" borderId="0" xfId="0" applyFont="1" applyFill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14" fillId="0" borderId="0" xfId="1" applyNumberFormat="1" applyFont="1" applyFill="1" applyAlignment="1">
      <alignment horizontal="center" vertical="center"/>
    </xf>
    <xf numFmtId="165" fontId="14" fillId="6" borderId="0" xfId="1" applyNumberFormat="1" applyFont="1" applyFill="1" applyAlignment="1">
      <alignment horizontal="center" vertical="center"/>
    </xf>
    <xf numFmtId="3" fontId="9" fillId="7" borderId="3" xfId="0" applyNumberFormat="1" applyFont="1" applyFill="1" applyBorder="1" applyAlignment="1">
      <alignment vertical="center"/>
    </xf>
    <xf numFmtId="3" fontId="10" fillId="7" borderId="0" xfId="0" applyNumberFormat="1" applyFont="1" applyFill="1" applyAlignment="1">
      <alignment vertical="center"/>
    </xf>
    <xf numFmtId="164" fontId="14" fillId="0" borderId="0" xfId="2" applyNumberFormat="1" applyFont="1" applyFill="1" applyAlignment="1">
      <alignment horizontal="right" vertical="center"/>
    </xf>
    <xf numFmtId="0" fontId="14" fillId="4" borderId="0" xfId="0" applyFont="1" applyFill="1" applyAlignment="1">
      <alignment vertical="center"/>
    </xf>
    <xf numFmtId="164" fontId="14" fillId="4" borderId="0" xfId="2" applyNumberFormat="1" applyFont="1" applyFill="1" applyAlignment="1">
      <alignment horizontal="right" vertical="center"/>
    </xf>
    <xf numFmtId="165" fontId="14" fillId="4" borderId="0" xfId="2" applyNumberFormat="1" applyFont="1" applyFill="1" applyAlignment="1">
      <alignment horizontal="right" vertical="center"/>
    </xf>
    <xf numFmtId="164" fontId="16" fillId="0" borderId="1" xfId="2" applyNumberFormat="1" applyFont="1" applyFill="1" applyBorder="1" applyAlignment="1">
      <alignment horizontal="right" vertical="center"/>
    </xf>
    <xf numFmtId="164" fontId="14" fillId="4" borderId="0" xfId="0" applyNumberFormat="1" applyFont="1" applyFill="1" applyAlignment="1">
      <alignment horizontal="right" vertical="center"/>
    </xf>
    <xf numFmtId="0" fontId="16" fillId="4" borderId="0" xfId="0" applyFont="1" applyFill="1" applyAlignment="1">
      <alignment vertical="center"/>
    </xf>
    <xf numFmtId="164" fontId="16" fillId="4" borderId="1" xfId="2" applyNumberFormat="1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164" fontId="16" fillId="4" borderId="2" xfId="2" applyNumberFormat="1" applyFont="1" applyFill="1" applyBorder="1" applyAlignment="1">
      <alignment horizontal="right" vertical="center"/>
    </xf>
    <xf numFmtId="164" fontId="14" fillId="4" borderId="0" xfId="0" applyNumberFormat="1" applyFont="1" applyFill="1" applyAlignment="1">
      <alignment vertical="center"/>
    </xf>
    <xf numFmtId="164" fontId="14" fillId="0" borderId="0" xfId="0" applyNumberFormat="1" applyFont="1" applyAlignment="1">
      <alignment vertical="center"/>
    </xf>
    <xf numFmtId="165" fontId="14" fillId="0" borderId="5" xfId="2" applyNumberFormat="1" applyFont="1" applyFill="1" applyBorder="1" applyAlignment="1">
      <alignment horizontal="right" vertical="center"/>
    </xf>
    <xf numFmtId="165" fontId="16" fillId="4" borderId="1" xfId="2" applyNumberFormat="1" applyFont="1" applyFill="1" applyBorder="1" applyAlignment="1">
      <alignment horizontal="right" vertical="center"/>
    </xf>
  </cellXfs>
  <cellStyles count="4">
    <cellStyle name="Comma" xfId="2" xr:uid="{4F96FEEE-ACB3-405C-9145-9874B8E5E235}"/>
    <cellStyle name="Normal" xfId="0" builtinId="0"/>
    <cellStyle name="Normal 2" xfId="3" xr:uid="{5BC58F67-7ADB-4D48-90C8-CE6885160945}"/>
    <cellStyle name="Vírgula" xfId="1" builtinId="3"/>
  </cellStyles>
  <dxfs count="0"/>
  <tableStyles count="0" defaultTableStyle="TableStyleMedium2" defaultPivotStyle="PivotStyleLight16"/>
  <colors>
    <mruColors>
      <color rgb="FF1E2B3C"/>
      <color rgb="FF051271"/>
      <color rgb="FF0832AA"/>
      <color rgb="FFEDF1F9"/>
      <color rgb="FFF3F6FB"/>
      <color rgb="FF1632A9"/>
      <color rgb="FFFCFDFE"/>
      <color rgb="FFE0E7F4"/>
      <color rgb="FFEFF6FB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P!A1"/><Relationship Id="rId2" Type="http://schemas.openxmlformats.org/officeDocument/2006/relationships/hyperlink" Target="#DFC!A1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hyperlink" Target="#DR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Home!A1"/><Relationship Id="rId4" Type="http://schemas.openxmlformats.org/officeDocument/2006/relationships/image" Target="../media/image5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Home!A1"/><Relationship Id="rId4" Type="http://schemas.openxmlformats.org/officeDocument/2006/relationships/image" Target="../media/image5.sv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Home!A1"/><Relationship Id="rId4" Type="http://schemas.openxmlformats.org/officeDocument/2006/relationships/image" Target="../media/image6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546100</xdr:colOff>
      <xdr:row>2</xdr:row>
      <xdr:rowOff>57150</xdr:rowOff>
    </xdr:from>
    <xdr:to>
      <xdr:col>6</xdr:col>
      <xdr:colOff>468313</xdr:colOff>
      <xdr:row>5</xdr:row>
      <xdr:rowOff>127000</xdr:rowOff>
    </xdr:to>
    <xdr:pic>
      <xdr:nvPicPr>
        <xdr:cNvPr id="2" name="Imagem 1" descr="Uma imagem contendo Interface gráfica do usuário&#10;&#10;Descrição gerada automaticamente">
          <a:extLst>
            <a:ext uri="{FF2B5EF4-FFF2-40B4-BE49-F238E27FC236}">
              <a16:creationId xmlns:a16="http://schemas.microsoft.com/office/drawing/2014/main" id="{053928DD-FA2E-4AED-B48A-796059FC16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88" y="422275"/>
          <a:ext cx="2978150" cy="617538"/>
        </a:xfrm>
        <a:prstGeom prst="rect">
          <a:avLst/>
        </a:prstGeom>
      </xdr:spPr>
    </xdr:pic>
    <xdr:clientData/>
  </xdr:twoCellAnchor>
  <xdr:twoCellAnchor>
    <xdr:from>
      <xdr:col>13</xdr:col>
      <xdr:colOff>44450</xdr:colOff>
      <xdr:row>10</xdr:row>
      <xdr:rowOff>1656</xdr:rowOff>
    </xdr:from>
    <xdr:to>
      <xdr:col>17</xdr:col>
      <xdr:colOff>558800</xdr:colOff>
      <xdr:row>18</xdr:row>
      <xdr:rowOff>115956</xdr:rowOff>
    </xdr:to>
    <xdr:sp macro="" textlink="">
      <xdr:nvSpPr>
        <xdr:cNvPr id="8" name="Retângul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F139E2-C0D3-4DC6-88A4-747B2ACF1F53}"/>
            </a:ext>
          </a:extLst>
        </xdr:cNvPr>
        <xdr:cNvSpPr/>
      </xdr:nvSpPr>
      <xdr:spPr>
        <a:xfrm>
          <a:off x="7651750" y="1843156"/>
          <a:ext cx="2952750" cy="1587500"/>
        </a:xfrm>
        <a:prstGeom prst="rect">
          <a:avLst/>
        </a:prstGeom>
        <a:solidFill>
          <a:srgbClr val="0833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Demonstração dos Fluxos de Caixa</a:t>
          </a:r>
          <a:b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</a:b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</a:t>
          </a:r>
          <a:r>
            <a:rPr kumimoji="0" lang="pt-BR" sz="1200" b="0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 Light" panose="02000000000000000000" pitchFamily="2" charset="0"/>
              <a:ea typeface="Roboto Light" panose="02000000000000000000" pitchFamily="2" charset="0"/>
              <a:cs typeface="+mn-cs"/>
            </a:rPr>
            <a:t>Cash Flow Statement</a:t>
          </a:r>
        </a:p>
      </xdr:txBody>
    </xdr:sp>
    <xdr:clientData/>
  </xdr:twoCellAnchor>
  <xdr:twoCellAnchor>
    <xdr:from>
      <xdr:col>13</xdr:col>
      <xdr:colOff>41275</xdr:colOff>
      <xdr:row>11</xdr:row>
      <xdr:rowOff>82936</xdr:rowOff>
    </xdr:from>
    <xdr:to>
      <xdr:col>13</xdr:col>
      <xdr:colOff>151130</xdr:colOff>
      <xdr:row>17</xdr:row>
      <xdr:rowOff>55631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EB1A938D-BF09-4286-A439-E88CEF9CB01E}"/>
            </a:ext>
          </a:extLst>
        </xdr:cNvPr>
        <xdr:cNvSpPr/>
      </xdr:nvSpPr>
      <xdr:spPr>
        <a:xfrm>
          <a:off x="7648575" y="2108586"/>
          <a:ext cx="109855" cy="10775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pt-BR"/>
        </a:p>
      </xdr:txBody>
    </xdr:sp>
    <xdr:clientData/>
  </xdr:twoCellAnchor>
  <xdr:twoCellAnchor>
    <xdr:from>
      <xdr:col>1</xdr:col>
      <xdr:colOff>520700</xdr:colOff>
      <xdr:row>9</xdr:row>
      <xdr:rowOff>177800</xdr:rowOff>
    </xdr:from>
    <xdr:to>
      <xdr:col>6</xdr:col>
      <xdr:colOff>425450</xdr:colOff>
      <xdr:row>18</xdr:row>
      <xdr:rowOff>107950</xdr:rowOff>
    </xdr:to>
    <xdr:sp macro="" textlink="">
      <xdr:nvSpPr>
        <xdr:cNvPr id="14" name="Retângulo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5D8150-0A60-4715-BB4A-FAEE08EA488B}"/>
            </a:ext>
          </a:extLst>
        </xdr:cNvPr>
        <xdr:cNvSpPr/>
      </xdr:nvSpPr>
      <xdr:spPr>
        <a:xfrm>
          <a:off x="812800" y="1835150"/>
          <a:ext cx="2952750" cy="1587500"/>
        </a:xfrm>
        <a:prstGeom prst="rect">
          <a:avLst/>
        </a:prstGeom>
        <a:solidFill>
          <a:srgbClr val="0833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Balanço Patrimonial</a:t>
          </a:r>
          <a:b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</a:b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</a:t>
          </a:r>
          <a:r>
            <a:rPr kumimoji="0" lang="pt-BR" sz="1200" b="0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 Light" panose="02000000000000000000" pitchFamily="2" charset="0"/>
              <a:ea typeface="Roboto Light" panose="02000000000000000000" pitchFamily="2" charset="0"/>
              <a:cs typeface="+mn-cs"/>
            </a:rPr>
            <a:t>Balance Sheet</a:t>
          </a:r>
        </a:p>
      </xdr:txBody>
    </xdr:sp>
    <xdr:clientData/>
  </xdr:twoCellAnchor>
  <xdr:twoCellAnchor>
    <xdr:from>
      <xdr:col>1</xdr:col>
      <xdr:colOff>517525</xdr:colOff>
      <xdr:row>11</xdr:row>
      <xdr:rowOff>74930</xdr:rowOff>
    </xdr:from>
    <xdr:to>
      <xdr:col>2</xdr:col>
      <xdr:colOff>17780</xdr:colOff>
      <xdr:row>17</xdr:row>
      <xdr:rowOff>47625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CB682673-E15F-4342-BF92-52D0F2039CB6}"/>
            </a:ext>
          </a:extLst>
        </xdr:cNvPr>
        <xdr:cNvSpPr/>
      </xdr:nvSpPr>
      <xdr:spPr>
        <a:xfrm>
          <a:off x="809625" y="2100580"/>
          <a:ext cx="109855" cy="10775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pt-BR"/>
        </a:p>
      </xdr:txBody>
    </xdr:sp>
    <xdr:clientData/>
  </xdr:twoCellAnchor>
  <xdr:twoCellAnchor>
    <xdr:from>
      <xdr:col>7</xdr:col>
      <xdr:colOff>285750</xdr:colOff>
      <xdr:row>10</xdr:row>
      <xdr:rowOff>0</xdr:rowOff>
    </xdr:from>
    <xdr:to>
      <xdr:col>12</xdr:col>
      <xdr:colOff>190500</xdr:colOff>
      <xdr:row>18</xdr:row>
      <xdr:rowOff>114300</xdr:rowOff>
    </xdr:to>
    <xdr:sp macro="" textlink="">
      <xdr:nvSpPr>
        <xdr:cNvPr id="16" name="Retângulo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87BB7D-21AD-42FF-A3BB-EAD9288194C4}"/>
            </a:ext>
          </a:extLst>
        </xdr:cNvPr>
        <xdr:cNvSpPr/>
      </xdr:nvSpPr>
      <xdr:spPr>
        <a:xfrm>
          <a:off x="4235450" y="1841500"/>
          <a:ext cx="2952750" cy="1587500"/>
        </a:xfrm>
        <a:prstGeom prst="rect">
          <a:avLst/>
        </a:prstGeom>
        <a:solidFill>
          <a:srgbClr val="0833A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Demonstração de Resultados</a:t>
          </a:r>
          <a:b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</a:br>
          <a:r>
            <a:rPr kumimoji="0" lang="pt-BR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  </a:t>
          </a:r>
          <a:r>
            <a:rPr kumimoji="0" lang="pt-BR" sz="1200" b="0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Roboto Light" panose="02000000000000000000" pitchFamily="2" charset="0"/>
              <a:ea typeface="Roboto Light" panose="02000000000000000000" pitchFamily="2" charset="0"/>
              <a:cs typeface="+mn-cs"/>
            </a:rPr>
            <a:t>Income Statement</a:t>
          </a:r>
        </a:p>
      </xdr:txBody>
    </xdr:sp>
    <xdr:clientData/>
  </xdr:twoCellAnchor>
  <xdr:twoCellAnchor>
    <xdr:from>
      <xdr:col>7</xdr:col>
      <xdr:colOff>282575</xdr:colOff>
      <xdr:row>11</xdr:row>
      <xdr:rowOff>81280</xdr:rowOff>
    </xdr:from>
    <xdr:to>
      <xdr:col>7</xdr:col>
      <xdr:colOff>392430</xdr:colOff>
      <xdr:row>17</xdr:row>
      <xdr:rowOff>53975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75F3260B-5429-45F6-B2E5-DAE25B7DC5E4}"/>
            </a:ext>
          </a:extLst>
        </xdr:cNvPr>
        <xdr:cNvSpPr/>
      </xdr:nvSpPr>
      <xdr:spPr>
        <a:xfrm>
          <a:off x="4232275" y="2106930"/>
          <a:ext cx="109855" cy="107759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pt-BR"/>
        </a:p>
      </xdr:txBody>
    </xdr:sp>
    <xdr:clientData/>
  </xdr:twoCellAnchor>
  <xdr:oneCellAnchor>
    <xdr:from>
      <xdr:col>4</xdr:col>
      <xdr:colOff>278416</xdr:colOff>
      <xdr:row>23</xdr:row>
      <xdr:rowOff>156106</xdr:rowOff>
    </xdr:from>
    <xdr:ext cx="956224" cy="59002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1342D120-89B6-4B09-9988-CE83E409CF5B}"/>
            </a:ext>
          </a:extLst>
        </xdr:cNvPr>
        <xdr:cNvSpPr txBox="1"/>
      </xdr:nvSpPr>
      <xdr:spPr>
        <a:xfrm>
          <a:off x="2405666" y="4355044"/>
          <a:ext cx="956224" cy="5900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pt-BR" sz="1050" b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ri.tc.com.br</a:t>
          </a:r>
          <a:br>
            <a:rPr lang="pt-BR" sz="1050" b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t-BR" sz="1050" b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ri@tc.com.br</a:t>
          </a:r>
        </a:p>
      </xdr:txBody>
    </xdr:sp>
    <xdr:clientData/>
  </xdr:oneCellAnchor>
  <xdr:twoCellAnchor editAs="oneCell">
    <xdr:from>
      <xdr:col>1</xdr:col>
      <xdr:colOff>572911</xdr:colOff>
      <xdr:row>24</xdr:row>
      <xdr:rowOff>7060</xdr:rowOff>
    </xdr:from>
    <xdr:to>
      <xdr:col>4</xdr:col>
      <xdr:colOff>48684</xdr:colOff>
      <xdr:row>26</xdr:row>
      <xdr:rowOff>94908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9F02F18-B203-403D-A169-FF14C4FA0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599" y="4388560"/>
          <a:ext cx="1309335" cy="4529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5645</xdr:colOff>
      <xdr:row>0</xdr:row>
      <xdr:rowOff>261056</xdr:rowOff>
    </xdr:from>
    <xdr:to>
      <xdr:col>1</xdr:col>
      <xdr:colOff>532695</xdr:colOff>
      <xdr:row>0</xdr:row>
      <xdr:rowOff>722489</xdr:rowOff>
    </xdr:to>
    <xdr:pic>
      <xdr:nvPicPr>
        <xdr:cNvPr id="2" name="Imagem 1" descr="Uma imagem contendo Interface gráfica do usuári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840A0A-743A-4276-9B41-01213606111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802"/>
        <a:stretch/>
      </xdr:blipFill>
      <xdr:spPr>
        <a:xfrm>
          <a:off x="160867" y="261056"/>
          <a:ext cx="527050" cy="461433"/>
        </a:xfrm>
        <a:prstGeom prst="rect">
          <a:avLst/>
        </a:prstGeom>
      </xdr:spPr>
    </xdr:pic>
    <xdr:clientData/>
  </xdr:twoCellAnchor>
  <xdr:oneCellAnchor>
    <xdr:from>
      <xdr:col>1</xdr:col>
      <xdr:colOff>615245</xdr:colOff>
      <xdr:row>0</xdr:row>
      <xdr:rowOff>261056</xdr:rowOff>
    </xdr:from>
    <xdr:ext cx="3825214" cy="369397"/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E1BD2-498E-4D06-9F14-BA8CB1A2FF89}"/>
            </a:ext>
          </a:extLst>
        </xdr:cNvPr>
        <xdr:cNvSpPr txBox="1"/>
      </xdr:nvSpPr>
      <xdr:spPr>
        <a:xfrm>
          <a:off x="770467" y="261056"/>
          <a:ext cx="3825214" cy="369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Balanço</a:t>
          </a:r>
          <a:r>
            <a:rPr lang="pt-BR" sz="18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Patrimonial </a:t>
          </a:r>
          <a:r>
            <a:rPr lang="pt-BR" sz="1800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| </a:t>
          </a:r>
          <a:r>
            <a:rPr lang="pt-BR" sz="1800" i="1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Balance Sheet</a:t>
          </a:r>
          <a:endParaRPr lang="pt-BR" sz="18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oneCellAnchor>
    <xdr:from>
      <xdr:col>1</xdr:col>
      <xdr:colOff>615246</xdr:colOff>
      <xdr:row>0</xdr:row>
      <xdr:rowOff>536222</xdr:rowOff>
    </xdr:from>
    <xdr:ext cx="1159676" cy="20005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7700E722-3A83-4CB4-BF14-657952E708E0}"/>
            </a:ext>
          </a:extLst>
        </xdr:cNvPr>
        <xdr:cNvSpPr txBox="1"/>
      </xdr:nvSpPr>
      <xdr:spPr>
        <a:xfrm>
          <a:off x="770468" y="536222"/>
          <a:ext cx="1159676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(R$ milhões</a:t>
          </a:r>
          <a:r>
            <a:rPr lang="pt-BR" sz="7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/ </a:t>
          </a:r>
          <a:r>
            <a:rPr lang="pt-BR" sz="700" i="1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R$ million</a:t>
          </a:r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)</a:t>
          </a:r>
          <a:endParaRPr lang="pt-BR" sz="12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twoCellAnchor>
    <xdr:from>
      <xdr:col>16</xdr:col>
      <xdr:colOff>65217</xdr:colOff>
      <xdr:row>0</xdr:row>
      <xdr:rowOff>176388</xdr:rowOff>
    </xdr:from>
    <xdr:to>
      <xdr:col>16</xdr:col>
      <xdr:colOff>842546</xdr:colOff>
      <xdr:row>0</xdr:row>
      <xdr:rowOff>872298</xdr:rowOff>
    </xdr:to>
    <xdr:grpSp>
      <xdr:nvGrpSpPr>
        <xdr:cNvPr id="8" name="Agrupar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66B96-1510-42FD-97E1-E3B7C38CE94B}"/>
            </a:ext>
          </a:extLst>
        </xdr:cNvPr>
        <xdr:cNvGrpSpPr/>
      </xdr:nvGrpSpPr>
      <xdr:grpSpPr>
        <a:xfrm>
          <a:off x="17286417" y="176388"/>
          <a:ext cx="777329" cy="695910"/>
          <a:chOff x="12397303" y="303389"/>
          <a:chExt cx="674281" cy="631273"/>
        </a:xfrm>
      </xdr:grpSpPr>
      <xdr:grpSp>
        <xdr:nvGrpSpPr>
          <xdr:cNvPr id="10" name="Agrupar 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1E08EFC-E661-4511-BDA7-30D5DC240C02}"/>
              </a:ext>
            </a:extLst>
          </xdr:cNvPr>
          <xdr:cNvGrpSpPr/>
        </xdr:nvGrpSpPr>
        <xdr:grpSpPr>
          <a:xfrm>
            <a:off x="12495390" y="303389"/>
            <a:ext cx="495300" cy="410633"/>
            <a:chOff x="10820400" y="317500"/>
            <a:chExt cx="495300" cy="419100"/>
          </a:xfrm>
        </xdr:grpSpPr>
        <xdr:pic>
          <xdr:nvPicPr>
            <xdr:cNvPr id="12" name="Gráfico 11" descr="Círculo com seta para a esquerda estrutura de tópicos">
              <a:extLst>
                <a:ext uri="{FF2B5EF4-FFF2-40B4-BE49-F238E27FC236}">
                  <a16:creationId xmlns:a16="http://schemas.microsoft.com/office/drawing/2014/main" id="{36F05309-2E0B-457A-8E78-A5B243E6420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0800000">
              <a:off x="10909300" y="374650"/>
              <a:ext cx="304800" cy="304800"/>
            </a:xfrm>
            <a:prstGeom prst="rect">
              <a:avLst/>
            </a:prstGeom>
          </xdr:spPr>
        </xdr:pic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5CDC50EA-D1A8-4090-A25C-C766CEF85B22}"/>
                </a:ext>
              </a:extLst>
            </xdr:cNvPr>
            <xdr:cNvSpPr/>
          </xdr:nvSpPr>
          <xdr:spPr>
            <a:xfrm>
              <a:off x="10820400" y="317500"/>
              <a:ext cx="495300" cy="419100"/>
            </a:xfrm>
            <a:prstGeom prst="rect">
              <a:avLst/>
            </a:prstGeom>
            <a:noFill/>
            <a:ln w="3175">
              <a:solidFill>
                <a:schemeClr val="bg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1" name="CaixaDeTexto 10">
            <a:extLst>
              <a:ext uri="{FF2B5EF4-FFF2-40B4-BE49-F238E27FC236}">
                <a16:creationId xmlns:a16="http://schemas.microsoft.com/office/drawing/2014/main" id="{2BC9685F-5439-4B6B-8476-840F1EEC3284}"/>
              </a:ext>
            </a:extLst>
          </xdr:cNvPr>
          <xdr:cNvSpPr txBox="1"/>
        </xdr:nvSpPr>
        <xdr:spPr>
          <a:xfrm>
            <a:off x="12397303" y="767148"/>
            <a:ext cx="674281" cy="1675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pt-BR" sz="600" b="1" i="0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  VOLTAR / </a:t>
            </a:r>
            <a:r>
              <a:rPr lang="pt-BR" sz="600" b="1" i="1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BACK</a:t>
            </a:r>
            <a:endParaRPr lang="pt-BR" sz="600" b="1" i="1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296333</xdr:rowOff>
    </xdr:from>
    <xdr:to>
      <xdr:col>1</xdr:col>
      <xdr:colOff>544336</xdr:colOff>
      <xdr:row>0</xdr:row>
      <xdr:rowOff>754591</xdr:rowOff>
    </xdr:to>
    <xdr:pic>
      <xdr:nvPicPr>
        <xdr:cNvPr id="2" name="Imagem 1" descr="Uma imagem contendo Interface gráfica do usuári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4CFCD-5364-460F-AC96-76E818D02AD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802"/>
        <a:stretch/>
      </xdr:blipFill>
      <xdr:spPr>
        <a:xfrm>
          <a:off x="217311" y="296333"/>
          <a:ext cx="528461" cy="461433"/>
        </a:xfrm>
        <a:prstGeom prst="rect">
          <a:avLst/>
        </a:prstGeom>
      </xdr:spPr>
    </xdr:pic>
    <xdr:clientData/>
  </xdr:twoCellAnchor>
  <xdr:oneCellAnchor>
    <xdr:from>
      <xdr:col>1</xdr:col>
      <xdr:colOff>617361</xdr:colOff>
      <xdr:row>0</xdr:row>
      <xdr:rowOff>296333</xdr:rowOff>
    </xdr:from>
    <xdr:ext cx="5206041" cy="369397"/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E8FE68-5AA1-4BEE-93A3-BA69DB444033}"/>
            </a:ext>
          </a:extLst>
        </xdr:cNvPr>
        <xdr:cNvSpPr txBox="1"/>
      </xdr:nvSpPr>
      <xdr:spPr>
        <a:xfrm>
          <a:off x="820561" y="296333"/>
          <a:ext cx="5206041" cy="369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Demonstração</a:t>
          </a:r>
          <a:r>
            <a:rPr lang="pt-BR" sz="18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de Resultados</a:t>
          </a:r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t-BR" sz="1800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| </a:t>
          </a:r>
          <a:r>
            <a:rPr lang="pt-BR" sz="1800" i="1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Income Statement</a:t>
          </a:r>
          <a:endParaRPr lang="pt-BR" sz="18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oneCellAnchor>
    <xdr:from>
      <xdr:col>1</xdr:col>
      <xdr:colOff>617361</xdr:colOff>
      <xdr:row>0</xdr:row>
      <xdr:rowOff>571499</xdr:rowOff>
    </xdr:from>
    <xdr:ext cx="1159676" cy="20005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17E7AB4F-23E0-4C14-9134-91D319126BDC}"/>
            </a:ext>
          </a:extLst>
        </xdr:cNvPr>
        <xdr:cNvSpPr txBox="1"/>
      </xdr:nvSpPr>
      <xdr:spPr>
        <a:xfrm>
          <a:off x="821972" y="571499"/>
          <a:ext cx="1159676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(R$ milhões</a:t>
          </a:r>
          <a:r>
            <a:rPr lang="pt-BR" sz="7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/ </a:t>
          </a:r>
          <a:r>
            <a:rPr lang="pt-BR" sz="700" i="1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R$ million</a:t>
          </a:r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)</a:t>
          </a:r>
          <a:endParaRPr lang="pt-BR" sz="12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twoCellAnchor>
    <xdr:from>
      <xdr:col>16</xdr:col>
      <xdr:colOff>127000</xdr:colOff>
      <xdr:row>0</xdr:row>
      <xdr:rowOff>183444</xdr:rowOff>
    </xdr:from>
    <xdr:to>
      <xdr:col>16</xdr:col>
      <xdr:colOff>761998</xdr:colOff>
      <xdr:row>0</xdr:row>
      <xdr:rowOff>846667</xdr:rowOff>
    </xdr:to>
    <xdr:grpSp>
      <xdr:nvGrpSpPr>
        <xdr:cNvPr id="13" name="Agrupar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46C4A0-C844-4EF9-9097-9E5B01C3A9C3}"/>
            </a:ext>
          </a:extLst>
        </xdr:cNvPr>
        <xdr:cNvGrpSpPr/>
      </xdr:nvGrpSpPr>
      <xdr:grpSpPr>
        <a:xfrm>
          <a:off x="19335750" y="183444"/>
          <a:ext cx="634998" cy="663223"/>
          <a:chOff x="12412226" y="303389"/>
          <a:chExt cx="580755" cy="609155"/>
        </a:xfrm>
      </xdr:grpSpPr>
      <xdr:grpSp>
        <xdr:nvGrpSpPr>
          <xdr:cNvPr id="14" name="Agrupar 1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1C83F8F-2745-4C4B-8C5D-454671A0A2EF}"/>
              </a:ext>
            </a:extLst>
          </xdr:cNvPr>
          <xdr:cNvGrpSpPr/>
        </xdr:nvGrpSpPr>
        <xdr:grpSpPr>
          <a:xfrm>
            <a:off x="12495390" y="303389"/>
            <a:ext cx="495300" cy="410633"/>
            <a:chOff x="10820400" y="317500"/>
            <a:chExt cx="495300" cy="419100"/>
          </a:xfrm>
        </xdr:grpSpPr>
        <xdr:pic>
          <xdr:nvPicPr>
            <xdr:cNvPr id="16" name="Gráfico 15" descr="Círculo com seta para a esquerda estrutura de tópicos">
              <a:extLst>
                <a:ext uri="{FF2B5EF4-FFF2-40B4-BE49-F238E27FC236}">
                  <a16:creationId xmlns:a16="http://schemas.microsoft.com/office/drawing/2014/main" id="{4CCC41C6-289E-4F04-8C79-780BE34B790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0800000">
              <a:off x="10909300" y="374650"/>
              <a:ext cx="304800" cy="304800"/>
            </a:xfrm>
            <a:prstGeom prst="rect">
              <a:avLst/>
            </a:prstGeom>
          </xdr:spPr>
        </xdr:pic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8E118423-7CE2-4505-85C3-D2DD4E852BC4}"/>
                </a:ext>
              </a:extLst>
            </xdr:cNvPr>
            <xdr:cNvSpPr/>
          </xdr:nvSpPr>
          <xdr:spPr>
            <a:xfrm>
              <a:off x="10820400" y="317500"/>
              <a:ext cx="495300" cy="419100"/>
            </a:xfrm>
            <a:prstGeom prst="rect">
              <a:avLst/>
            </a:prstGeom>
            <a:noFill/>
            <a:ln w="3175">
              <a:solidFill>
                <a:schemeClr val="bg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C09D7930-B954-4403-B4CE-BE97F0D95758}"/>
              </a:ext>
            </a:extLst>
          </xdr:cNvPr>
          <xdr:cNvSpPr txBox="1"/>
        </xdr:nvSpPr>
        <xdr:spPr>
          <a:xfrm>
            <a:off x="12412226" y="763530"/>
            <a:ext cx="580755" cy="149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r>
              <a:rPr lang="pt-BR" sz="600" b="1" i="0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VOLTAR / </a:t>
            </a:r>
            <a:r>
              <a:rPr lang="pt-BR" sz="600" b="1" i="1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BACK</a:t>
            </a:r>
            <a:endParaRPr lang="pt-BR" sz="600" b="1" i="1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18344</xdr:colOff>
      <xdr:row>0</xdr:row>
      <xdr:rowOff>254000</xdr:rowOff>
    </xdr:from>
    <xdr:to>
      <xdr:col>1</xdr:col>
      <xdr:colOff>545394</xdr:colOff>
      <xdr:row>0</xdr:row>
      <xdr:rowOff>715433</xdr:rowOff>
    </xdr:to>
    <xdr:pic>
      <xdr:nvPicPr>
        <xdr:cNvPr id="8" name="Imagem 7" descr="Uma imagem contendo Interface gráfica do usuári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39C97-9D70-4671-95E1-2ADE7891713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802"/>
        <a:stretch/>
      </xdr:blipFill>
      <xdr:spPr>
        <a:xfrm>
          <a:off x="265288" y="254000"/>
          <a:ext cx="527050" cy="461433"/>
        </a:xfrm>
        <a:prstGeom prst="rect">
          <a:avLst/>
        </a:prstGeom>
      </xdr:spPr>
    </xdr:pic>
    <xdr:clientData/>
  </xdr:twoCellAnchor>
  <xdr:oneCellAnchor>
    <xdr:from>
      <xdr:col>1</xdr:col>
      <xdr:colOff>621594</xdr:colOff>
      <xdr:row>0</xdr:row>
      <xdr:rowOff>254000</xdr:rowOff>
    </xdr:from>
    <xdr:ext cx="6103530" cy="369397"/>
    <xdr:sp macro="" textlink="">
      <xdr:nvSpPr>
        <xdr:cNvPr id="9" name="CaixaDeText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09E31F-973D-4157-833F-77AE5F82F935}"/>
            </a:ext>
          </a:extLst>
        </xdr:cNvPr>
        <xdr:cNvSpPr txBox="1"/>
      </xdr:nvSpPr>
      <xdr:spPr>
        <a:xfrm>
          <a:off x="831144" y="254000"/>
          <a:ext cx="6103530" cy="369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Demonstração</a:t>
          </a:r>
          <a:r>
            <a:rPr lang="pt-BR" sz="18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dos</a:t>
          </a:r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Fluxos</a:t>
          </a:r>
          <a:r>
            <a:rPr lang="pt-BR" sz="18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de Caixa</a:t>
          </a:r>
          <a:r>
            <a:rPr lang="pt-BR" sz="18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t-BR" sz="1800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| </a:t>
          </a:r>
          <a:r>
            <a:rPr lang="pt-BR" sz="1800" i="1" baseline="0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rPr>
            <a:t>Cash Flow Statament</a:t>
          </a:r>
          <a:endParaRPr lang="pt-BR" sz="18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oneCellAnchor>
    <xdr:from>
      <xdr:col>1</xdr:col>
      <xdr:colOff>621594</xdr:colOff>
      <xdr:row>0</xdr:row>
      <xdr:rowOff>529167</xdr:rowOff>
    </xdr:from>
    <xdr:ext cx="1159676" cy="200055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924E5401-E241-44E9-BC9C-75A18DC21D2A}"/>
            </a:ext>
          </a:extLst>
        </xdr:cNvPr>
        <xdr:cNvSpPr txBox="1"/>
      </xdr:nvSpPr>
      <xdr:spPr>
        <a:xfrm>
          <a:off x="868538" y="529167"/>
          <a:ext cx="1159676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(R$ milhões</a:t>
          </a:r>
          <a:r>
            <a:rPr lang="pt-BR" sz="7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/ </a:t>
          </a:r>
          <a:r>
            <a:rPr lang="pt-BR" sz="700" i="1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R$ million</a:t>
          </a:r>
          <a:r>
            <a:rPr lang="pt-BR" sz="7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)</a:t>
          </a:r>
          <a:endParaRPr lang="pt-BR" sz="1200" i="1">
            <a:solidFill>
              <a:schemeClr val="bg1"/>
            </a:solidFill>
            <a:latin typeface="Roboto Light" panose="02000000000000000000" pitchFamily="2" charset="0"/>
            <a:ea typeface="Roboto Light" panose="02000000000000000000" pitchFamily="2" charset="0"/>
          </a:endParaRPr>
        </a:p>
      </xdr:txBody>
    </xdr:sp>
    <xdr:clientData/>
  </xdr:oneCellAnchor>
  <xdr:twoCellAnchor>
    <xdr:from>
      <xdr:col>17</xdr:col>
      <xdr:colOff>44389</xdr:colOff>
      <xdr:row>0</xdr:row>
      <xdr:rowOff>194830</xdr:rowOff>
    </xdr:from>
    <xdr:to>
      <xdr:col>17</xdr:col>
      <xdr:colOff>793748</xdr:colOff>
      <xdr:row>0</xdr:row>
      <xdr:rowOff>911341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E25D00-561A-450B-B857-9EDAB35674D4}"/>
            </a:ext>
          </a:extLst>
        </xdr:cNvPr>
        <xdr:cNvGrpSpPr/>
      </xdr:nvGrpSpPr>
      <xdr:grpSpPr>
        <a:xfrm>
          <a:off x="19945289" y="194830"/>
          <a:ext cx="749359" cy="716511"/>
          <a:chOff x="12426495" y="303389"/>
          <a:chExt cx="634544" cy="608837"/>
        </a:xfrm>
      </xdr:grpSpPr>
      <xdr:grpSp>
        <xdr:nvGrpSpPr>
          <xdr:cNvPr id="14" name="Agrupar 1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E3C3632-883F-4AE5-8CBD-F89FFDF77E91}"/>
              </a:ext>
            </a:extLst>
          </xdr:cNvPr>
          <xdr:cNvGrpSpPr/>
        </xdr:nvGrpSpPr>
        <xdr:grpSpPr>
          <a:xfrm>
            <a:off x="12495390" y="303389"/>
            <a:ext cx="495300" cy="410633"/>
            <a:chOff x="10820400" y="317500"/>
            <a:chExt cx="495300" cy="419100"/>
          </a:xfrm>
        </xdr:grpSpPr>
        <xdr:pic>
          <xdr:nvPicPr>
            <xdr:cNvPr id="15" name="Gráfico 14" descr="Círculo com seta para a esquerda estrutura de tópicos">
              <a:extLst>
                <a:ext uri="{FF2B5EF4-FFF2-40B4-BE49-F238E27FC236}">
                  <a16:creationId xmlns:a16="http://schemas.microsoft.com/office/drawing/2014/main" id="{34D52472-0DAA-4FBA-B413-65B466C1C9A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0800000">
              <a:off x="10909300" y="374650"/>
              <a:ext cx="304800" cy="304800"/>
            </a:xfrm>
            <a:prstGeom prst="rect">
              <a:avLst/>
            </a:prstGeom>
          </xdr:spPr>
        </xdr:pic>
        <xdr:sp macro="" textlink="">
          <xdr:nvSpPr>
            <xdr:cNvPr id="16" name="Retângulo 15">
              <a:extLst>
                <a:ext uri="{FF2B5EF4-FFF2-40B4-BE49-F238E27FC236}">
                  <a16:creationId xmlns:a16="http://schemas.microsoft.com/office/drawing/2014/main" id="{D0728BE3-3A54-4894-96A0-41ADABE14104}"/>
                </a:ext>
              </a:extLst>
            </xdr:cNvPr>
            <xdr:cNvSpPr/>
          </xdr:nvSpPr>
          <xdr:spPr>
            <a:xfrm>
              <a:off x="10820400" y="317500"/>
              <a:ext cx="495300" cy="419100"/>
            </a:xfrm>
            <a:prstGeom prst="rect">
              <a:avLst/>
            </a:prstGeom>
            <a:noFill/>
            <a:ln w="3175">
              <a:solidFill>
                <a:schemeClr val="bg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7" name="CaixaDeTexto 16">
            <a:extLst>
              <a:ext uri="{FF2B5EF4-FFF2-40B4-BE49-F238E27FC236}">
                <a16:creationId xmlns:a16="http://schemas.microsoft.com/office/drawing/2014/main" id="{9FDF1F0C-290E-4091-A081-90178C271798}"/>
              </a:ext>
            </a:extLst>
          </xdr:cNvPr>
          <xdr:cNvSpPr txBox="1"/>
        </xdr:nvSpPr>
        <xdr:spPr>
          <a:xfrm>
            <a:off x="12426495" y="755311"/>
            <a:ext cx="634544" cy="1569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600" b="1" i="0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VOLTAR / </a:t>
            </a:r>
            <a:r>
              <a:rPr lang="pt-BR" sz="600" b="1" i="1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BACK</a:t>
            </a:r>
            <a:endParaRPr lang="pt-BR" sz="600" b="1" i="1">
              <a:solidFill>
                <a:schemeClr val="bg1"/>
              </a:solidFill>
              <a:latin typeface="Roboto Light" panose="02000000000000000000" pitchFamily="2" charset="0"/>
              <a:ea typeface="Roboto Light" panose="02000000000000000000" pitchFamily="2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649B-E470-458F-9DD5-81F7F81570A8}">
  <dimension ref="A1:W30"/>
  <sheetViews>
    <sheetView showGridLines="0" showRowColHeaders="0" tabSelected="1" zoomScaleNormal="100" workbookViewId="0"/>
  </sheetViews>
  <sheetFormatPr defaultColWidth="0" defaultRowHeight="14.5" zeroHeight="1" x14ac:dyDescent="0.35"/>
  <cols>
    <col min="1" max="1" width="4.1796875" style="2" customWidth="1"/>
    <col min="2" max="23" width="8.7265625" style="1" customWidth="1"/>
    <col min="24" max="16384" width="8.7265625" style="1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spans="1:1" x14ac:dyDescent="0.35"/>
    <row r="18" spans="1:1" x14ac:dyDescent="0.35"/>
    <row r="19" spans="1:1" x14ac:dyDescent="0.35"/>
    <row r="20" spans="1:1" x14ac:dyDescent="0.35"/>
    <row r="21" spans="1:1" x14ac:dyDescent="0.35"/>
    <row r="22" spans="1:1" x14ac:dyDescent="0.35"/>
    <row r="23" spans="1:1" x14ac:dyDescent="0.35"/>
    <row r="24" spans="1:1" x14ac:dyDescent="0.35"/>
    <row r="25" spans="1:1" x14ac:dyDescent="0.35"/>
    <row r="26" spans="1:1" x14ac:dyDescent="0.35"/>
    <row r="27" spans="1:1" x14ac:dyDescent="0.35"/>
    <row r="28" spans="1:1" x14ac:dyDescent="0.35"/>
    <row r="29" spans="1:1" x14ac:dyDescent="0.35"/>
    <row r="30" spans="1:1" x14ac:dyDescent="0.35">
      <c r="A30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5EEB8-7DF4-4D55-91ED-CF04DFE4EC36}">
  <dimension ref="A1:XFC45"/>
  <sheetViews>
    <sheetView showGridLines="0" showRowColHeaders="0" zoomScaleNormal="100" workbookViewId="0">
      <pane xSplit="2" topLeftCell="J1" activePane="topRight" state="frozen"/>
      <selection pane="topRight"/>
    </sheetView>
  </sheetViews>
  <sheetFormatPr defaultColWidth="0" defaultRowHeight="13" zeroHeight="1" x14ac:dyDescent="0.35"/>
  <cols>
    <col min="1" max="1" width="2.1796875" style="3" customWidth="1"/>
    <col min="2" max="2" width="68.7265625" style="3" customWidth="1"/>
    <col min="3" max="17" width="12.54296875" style="3" customWidth="1"/>
    <col min="18" max="16381" width="9.1796875" style="3" hidden="1"/>
    <col min="16382" max="16382" width="1.81640625" style="3" hidden="1"/>
    <col min="16383" max="16383" width="1.7265625" style="3" hidden="1"/>
    <col min="16384" max="16384" width="6.90625" style="3" hidden="1"/>
  </cols>
  <sheetData>
    <row r="1" spans="1:17" s="16" customFormat="1" ht="76.5" customHeight="1" x14ac:dyDescent="0.35"/>
    <row r="2" spans="1:17" ht="3.5" customHeight="1" x14ac:dyDescent="0.35"/>
    <row r="3" spans="1:17" s="15" customFormat="1" ht="16" customHeight="1" x14ac:dyDescent="0.35">
      <c r="B3" s="14" t="s">
        <v>20</v>
      </c>
      <c r="C3" s="73" t="s">
        <v>87</v>
      </c>
      <c r="D3" s="73" t="s">
        <v>88</v>
      </c>
      <c r="E3" s="73" t="s">
        <v>89</v>
      </c>
      <c r="F3" s="73" t="s">
        <v>90</v>
      </c>
      <c r="G3" s="73" t="s">
        <v>91</v>
      </c>
      <c r="H3" s="73" t="s">
        <v>92</v>
      </c>
      <c r="I3" s="73" t="s">
        <v>93</v>
      </c>
      <c r="J3" s="73" t="s">
        <v>94</v>
      </c>
      <c r="K3" s="73" t="s">
        <v>95</v>
      </c>
      <c r="L3" s="73" t="s">
        <v>96</v>
      </c>
      <c r="M3" s="73" t="s">
        <v>97</v>
      </c>
      <c r="N3" s="73" t="s">
        <v>98</v>
      </c>
      <c r="O3" s="73" t="s">
        <v>99</v>
      </c>
      <c r="P3" s="73" t="s">
        <v>100</v>
      </c>
      <c r="Q3" s="73" t="s">
        <v>101</v>
      </c>
    </row>
    <row r="4" spans="1:17" s="30" customFormat="1" ht="16" customHeight="1" x14ac:dyDescent="0.35">
      <c r="A4" s="52"/>
      <c r="B4" s="30" t="s">
        <v>60</v>
      </c>
      <c r="C4" s="83">
        <v>21</v>
      </c>
      <c r="D4" s="32">
        <v>61</v>
      </c>
      <c r="E4" s="32">
        <v>7</v>
      </c>
      <c r="F4" s="83">
        <v>75</v>
      </c>
      <c r="G4" s="83">
        <v>30</v>
      </c>
      <c r="H4" s="83">
        <v>201</v>
      </c>
      <c r="I4" s="83">
        <v>366</v>
      </c>
      <c r="J4" s="83">
        <v>336</v>
      </c>
      <c r="K4" s="83">
        <v>645</v>
      </c>
      <c r="L4" s="83">
        <v>2775</v>
      </c>
      <c r="M4" s="83">
        <v>7872</v>
      </c>
      <c r="N4" s="83">
        <v>6180</v>
      </c>
      <c r="O4" s="83">
        <v>1588</v>
      </c>
      <c r="P4" s="83">
        <v>46791</v>
      </c>
      <c r="Q4" s="83">
        <v>525880</v>
      </c>
    </row>
    <row r="5" spans="1:17" s="84" customFormat="1" ht="16" customHeight="1" x14ac:dyDescent="0.35">
      <c r="A5" s="52"/>
      <c r="B5" s="84" t="s">
        <v>61</v>
      </c>
      <c r="C5" s="85">
        <v>11</v>
      </c>
      <c r="D5" s="86">
        <v>0</v>
      </c>
      <c r="E5" s="86">
        <v>0</v>
      </c>
      <c r="F5" s="85">
        <v>147</v>
      </c>
      <c r="G5" s="85">
        <v>627</v>
      </c>
      <c r="H5" s="85">
        <v>718</v>
      </c>
      <c r="I5" s="85">
        <v>765</v>
      </c>
      <c r="J5" s="85">
        <v>769</v>
      </c>
      <c r="K5" s="85">
        <v>627</v>
      </c>
      <c r="L5" s="85">
        <v>3205</v>
      </c>
      <c r="M5" s="85">
        <v>3008</v>
      </c>
      <c r="N5" s="85">
        <v>4196</v>
      </c>
      <c r="O5" s="85">
        <v>4625</v>
      </c>
      <c r="P5" s="85">
        <v>9640</v>
      </c>
      <c r="Q5" s="85">
        <v>13317</v>
      </c>
    </row>
    <row r="6" spans="1:17" s="30" customFormat="1" ht="16" customHeight="1" x14ac:dyDescent="0.35">
      <c r="A6" s="52"/>
      <c r="B6" s="30" t="s">
        <v>48</v>
      </c>
      <c r="C6" s="83">
        <v>0</v>
      </c>
      <c r="D6" s="32">
        <v>0</v>
      </c>
      <c r="E6" s="32">
        <v>0</v>
      </c>
      <c r="F6" s="83">
        <v>0</v>
      </c>
      <c r="G6" s="83">
        <v>0</v>
      </c>
      <c r="H6" s="83">
        <v>2</v>
      </c>
      <c r="I6" s="83">
        <v>0</v>
      </c>
      <c r="J6" s="83">
        <v>27</v>
      </c>
      <c r="K6" s="83">
        <v>221</v>
      </c>
      <c r="L6" s="83">
        <v>26</v>
      </c>
      <c r="M6" s="83">
        <v>130</v>
      </c>
      <c r="N6" s="83">
        <v>87</v>
      </c>
      <c r="O6" s="83">
        <v>2726</v>
      </c>
      <c r="P6" s="83">
        <v>581</v>
      </c>
      <c r="Q6" s="83">
        <v>1670</v>
      </c>
    </row>
    <row r="7" spans="1:17" s="84" customFormat="1" ht="16" customHeight="1" x14ac:dyDescent="0.35">
      <c r="A7" s="52"/>
      <c r="B7" s="84" t="s">
        <v>62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1</v>
      </c>
      <c r="I7" s="85">
        <v>88</v>
      </c>
      <c r="J7" s="85">
        <v>17</v>
      </c>
      <c r="K7" s="85">
        <v>18</v>
      </c>
      <c r="L7" s="85">
        <v>19</v>
      </c>
      <c r="M7" s="85">
        <v>26</v>
      </c>
      <c r="N7" s="85">
        <v>27</v>
      </c>
      <c r="O7" s="85">
        <v>324</v>
      </c>
      <c r="P7" s="85">
        <v>794</v>
      </c>
      <c r="Q7" s="85">
        <v>1045</v>
      </c>
    </row>
    <row r="8" spans="1:17" s="30" customFormat="1" ht="16" customHeight="1" x14ac:dyDescent="0.35">
      <c r="A8" s="52"/>
      <c r="B8" s="30" t="s">
        <v>63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58</v>
      </c>
      <c r="M8" s="83">
        <v>128</v>
      </c>
      <c r="N8" s="83">
        <v>163</v>
      </c>
      <c r="O8" s="83">
        <v>849</v>
      </c>
      <c r="P8" s="83">
        <v>2933</v>
      </c>
      <c r="Q8" s="83">
        <v>3360</v>
      </c>
    </row>
    <row r="9" spans="1:17" s="84" customFormat="1" ht="16" customHeight="1" x14ac:dyDescent="0.35">
      <c r="A9" s="52"/>
      <c r="B9" s="84" t="s">
        <v>64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1</v>
      </c>
      <c r="L9" s="85">
        <v>140</v>
      </c>
      <c r="M9" s="85">
        <v>3910</v>
      </c>
      <c r="N9" s="85">
        <v>0</v>
      </c>
      <c r="O9" s="85">
        <v>307</v>
      </c>
      <c r="P9" s="85">
        <v>307</v>
      </c>
      <c r="Q9" s="85">
        <v>307</v>
      </c>
    </row>
    <row r="10" spans="1:17" s="30" customFormat="1" ht="16" customHeight="1" x14ac:dyDescent="0.35">
      <c r="A10" s="52"/>
      <c r="B10" s="53" t="s">
        <v>65</v>
      </c>
      <c r="C10" s="87">
        <f t="shared" ref="C10:Q10" si="0">SUM(C4:C9)</f>
        <v>32</v>
      </c>
      <c r="D10" s="87">
        <f t="shared" si="0"/>
        <v>61</v>
      </c>
      <c r="E10" s="87">
        <f t="shared" si="0"/>
        <v>7</v>
      </c>
      <c r="F10" s="87">
        <f t="shared" si="0"/>
        <v>222</v>
      </c>
      <c r="G10" s="87">
        <f t="shared" si="0"/>
        <v>657</v>
      </c>
      <c r="H10" s="87">
        <f t="shared" si="0"/>
        <v>922</v>
      </c>
      <c r="I10" s="87">
        <f t="shared" si="0"/>
        <v>1219</v>
      </c>
      <c r="J10" s="87">
        <f t="shared" si="0"/>
        <v>1149</v>
      </c>
      <c r="K10" s="87">
        <f t="shared" si="0"/>
        <v>1512</v>
      </c>
      <c r="L10" s="87">
        <f t="shared" si="0"/>
        <v>6223</v>
      </c>
      <c r="M10" s="87">
        <f t="shared" si="0"/>
        <v>15074</v>
      </c>
      <c r="N10" s="87">
        <f t="shared" si="0"/>
        <v>10653</v>
      </c>
      <c r="O10" s="87">
        <f t="shared" si="0"/>
        <v>10419</v>
      </c>
      <c r="P10" s="87">
        <f t="shared" si="0"/>
        <v>61046</v>
      </c>
      <c r="Q10" s="87">
        <f t="shared" si="0"/>
        <v>545579</v>
      </c>
    </row>
    <row r="11" spans="1:17" s="84" customFormat="1" ht="16" customHeight="1" x14ac:dyDescent="0.35">
      <c r="A11" s="52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1:17" s="30" customFormat="1" ht="16" customHeight="1" x14ac:dyDescent="0.35">
      <c r="A12" s="52"/>
      <c r="B12" s="30" t="s">
        <v>66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300</v>
      </c>
      <c r="N12" s="83">
        <v>1150</v>
      </c>
      <c r="O12" s="83">
        <v>1150</v>
      </c>
      <c r="P12" s="83">
        <v>1150</v>
      </c>
      <c r="Q12" s="83">
        <v>1829</v>
      </c>
    </row>
    <row r="13" spans="1:17" s="84" customFormat="1" ht="16" customHeight="1" x14ac:dyDescent="0.35">
      <c r="A13" s="52"/>
      <c r="B13" s="84" t="s">
        <v>67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2184</v>
      </c>
      <c r="Q13" s="85">
        <v>17075</v>
      </c>
    </row>
    <row r="14" spans="1:17" s="30" customFormat="1" ht="16" customHeight="1" x14ac:dyDescent="0.35">
      <c r="A14" s="52"/>
      <c r="B14" s="30" t="s">
        <v>68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</row>
    <row r="15" spans="1:17" s="84" customFormat="1" ht="16" customHeight="1" x14ac:dyDescent="0.35">
      <c r="A15" s="52"/>
      <c r="B15" s="84" t="s">
        <v>69</v>
      </c>
      <c r="C15" s="85">
        <v>72</v>
      </c>
      <c r="D15" s="85">
        <v>70</v>
      </c>
      <c r="E15" s="85">
        <v>91</v>
      </c>
      <c r="F15" s="85">
        <v>99</v>
      </c>
      <c r="G15" s="85">
        <v>97</v>
      </c>
      <c r="H15" s="85">
        <v>108</v>
      </c>
      <c r="I15" s="85">
        <v>143</v>
      </c>
      <c r="J15" s="85">
        <v>217</v>
      </c>
      <c r="K15" s="85">
        <v>1095</v>
      </c>
      <c r="L15" s="85">
        <v>1648</v>
      </c>
      <c r="M15" s="85">
        <v>5679</v>
      </c>
      <c r="N15" s="85">
        <v>5624</v>
      </c>
      <c r="O15" s="85">
        <v>9519</v>
      </c>
      <c r="P15" s="85">
        <v>15297</v>
      </c>
      <c r="Q15" s="85">
        <v>21375</v>
      </c>
    </row>
    <row r="16" spans="1:17" s="30" customFormat="1" ht="16" customHeight="1" x14ac:dyDescent="0.35">
      <c r="A16" s="52"/>
      <c r="B16" s="30" t="s">
        <v>70</v>
      </c>
      <c r="C16" s="83">
        <v>0</v>
      </c>
      <c r="D16" s="83">
        <v>0</v>
      </c>
      <c r="E16" s="83">
        <v>0</v>
      </c>
      <c r="F16" s="83">
        <v>89</v>
      </c>
      <c r="G16" s="83">
        <v>88</v>
      </c>
      <c r="H16" s="83">
        <v>88</v>
      </c>
      <c r="I16" s="83">
        <v>87</v>
      </c>
      <c r="J16" s="83">
        <v>208</v>
      </c>
      <c r="K16" s="83">
        <v>454</v>
      </c>
      <c r="L16" s="83">
        <v>788</v>
      </c>
      <c r="M16" s="83">
        <v>1689</v>
      </c>
      <c r="N16" s="83">
        <v>2587</v>
      </c>
      <c r="O16" s="83">
        <v>3461</v>
      </c>
      <c r="P16" s="83">
        <v>80922</v>
      </c>
      <c r="Q16" s="83">
        <v>89475</v>
      </c>
    </row>
    <row r="17" spans="1:17" s="84" customFormat="1" ht="16" customHeight="1" x14ac:dyDescent="0.35">
      <c r="A17" s="52"/>
      <c r="B17" s="89" t="s">
        <v>71</v>
      </c>
      <c r="C17" s="90">
        <f t="shared" ref="C17:Q17" si="1">SUM(C12:C16)</f>
        <v>72</v>
      </c>
      <c r="D17" s="90">
        <f t="shared" si="1"/>
        <v>70</v>
      </c>
      <c r="E17" s="90">
        <f t="shared" si="1"/>
        <v>91</v>
      </c>
      <c r="F17" s="90">
        <f t="shared" si="1"/>
        <v>188</v>
      </c>
      <c r="G17" s="90">
        <f t="shared" si="1"/>
        <v>185</v>
      </c>
      <c r="H17" s="90">
        <f t="shared" si="1"/>
        <v>196</v>
      </c>
      <c r="I17" s="90">
        <f t="shared" si="1"/>
        <v>230</v>
      </c>
      <c r="J17" s="90">
        <f t="shared" si="1"/>
        <v>425</v>
      </c>
      <c r="K17" s="90">
        <f t="shared" si="1"/>
        <v>1549</v>
      </c>
      <c r="L17" s="90">
        <f t="shared" si="1"/>
        <v>2436</v>
      </c>
      <c r="M17" s="90">
        <f t="shared" si="1"/>
        <v>7668</v>
      </c>
      <c r="N17" s="90">
        <f t="shared" si="1"/>
        <v>9361</v>
      </c>
      <c r="O17" s="90">
        <f t="shared" si="1"/>
        <v>14130</v>
      </c>
      <c r="P17" s="90">
        <f t="shared" si="1"/>
        <v>99553</v>
      </c>
      <c r="Q17" s="90">
        <f t="shared" si="1"/>
        <v>129754</v>
      </c>
    </row>
    <row r="18" spans="1:17" s="30" customFormat="1" ht="16" customHeight="1" x14ac:dyDescent="0.35">
      <c r="A18" s="52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s="84" customFormat="1" ht="16" customHeight="1" thickBot="1" x14ac:dyDescent="0.4">
      <c r="A19" s="52"/>
      <c r="B19" s="89" t="s">
        <v>72</v>
      </c>
      <c r="C19" s="92">
        <f t="shared" ref="C19:Q19" si="2">C17+C10</f>
        <v>104</v>
      </c>
      <c r="D19" s="92">
        <f t="shared" si="2"/>
        <v>131</v>
      </c>
      <c r="E19" s="92">
        <f t="shared" si="2"/>
        <v>98</v>
      </c>
      <c r="F19" s="92">
        <f t="shared" si="2"/>
        <v>410</v>
      </c>
      <c r="G19" s="92">
        <f t="shared" si="2"/>
        <v>842</v>
      </c>
      <c r="H19" s="92">
        <f t="shared" si="2"/>
        <v>1118</v>
      </c>
      <c r="I19" s="92">
        <f t="shared" si="2"/>
        <v>1449</v>
      </c>
      <c r="J19" s="92">
        <f t="shared" si="2"/>
        <v>1574</v>
      </c>
      <c r="K19" s="92">
        <f t="shared" si="2"/>
        <v>3061</v>
      </c>
      <c r="L19" s="92">
        <f t="shared" si="2"/>
        <v>8659</v>
      </c>
      <c r="M19" s="92">
        <f t="shared" si="2"/>
        <v>22742</v>
      </c>
      <c r="N19" s="92">
        <f t="shared" si="2"/>
        <v>20014</v>
      </c>
      <c r="O19" s="92">
        <f t="shared" si="2"/>
        <v>24549</v>
      </c>
      <c r="P19" s="92">
        <f t="shared" si="2"/>
        <v>160599</v>
      </c>
      <c r="Q19" s="92">
        <f t="shared" si="2"/>
        <v>675333</v>
      </c>
    </row>
    <row r="20" spans="1:17" s="30" customFormat="1" ht="16" customHeight="1" thickTop="1" x14ac:dyDescent="0.35">
      <c r="A20" s="52"/>
    </row>
    <row r="21" spans="1:17" s="11" customFormat="1" ht="16" customHeight="1" x14ac:dyDescent="0.35">
      <c r="A21" s="8"/>
    </row>
    <row r="22" spans="1:17" s="15" customFormat="1" ht="16" customHeight="1" x14ac:dyDescent="0.35">
      <c r="B22" s="14" t="s">
        <v>21</v>
      </c>
      <c r="C22" s="73" t="s">
        <v>87</v>
      </c>
      <c r="D22" s="73" t="s">
        <v>88</v>
      </c>
      <c r="E22" s="73" t="s">
        <v>89</v>
      </c>
      <c r="F22" s="73" t="s">
        <v>90</v>
      </c>
      <c r="G22" s="73" t="s">
        <v>91</v>
      </c>
      <c r="H22" s="73" t="s">
        <v>92</v>
      </c>
      <c r="I22" s="73" t="s">
        <v>93</v>
      </c>
      <c r="J22" s="73" t="s">
        <v>94</v>
      </c>
      <c r="K22" s="73" t="s">
        <v>95</v>
      </c>
      <c r="L22" s="73" t="s">
        <v>96</v>
      </c>
      <c r="M22" s="73" t="s">
        <v>97</v>
      </c>
      <c r="N22" s="73" t="s">
        <v>98</v>
      </c>
      <c r="O22" s="73" t="s">
        <v>99</v>
      </c>
      <c r="P22" s="73" t="s">
        <v>100</v>
      </c>
      <c r="Q22" s="73" t="s">
        <v>101</v>
      </c>
    </row>
    <row r="23" spans="1:17" s="84" customFormat="1" ht="16" customHeight="1" x14ac:dyDescent="0.35">
      <c r="A23" s="52"/>
      <c r="B23" s="84" t="s">
        <v>73</v>
      </c>
      <c r="C23" s="85">
        <v>18</v>
      </c>
      <c r="D23" s="85">
        <v>19</v>
      </c>
      <c r="E23" s="86">
        <v>32</v>
      </c>
      <c r="F23" s="85">
        <v>22</v>
      </c>
      <c r="G23" s="85">
        <v>12</v>
      </c>
      <c r="H23" s="85">
        <v>4</v>
      </c>
      <c r="I23" s="85">
        <v>4</v>
      </c>
      <c r="J23" s="85">
        <v>9</v>
      </c>
      <c r="K23" s="85">
        <v>12</v>
      </c>
      <c r="L23" s="85">
        <v>7</v>
      </c>
      <c r="M23" s="85">
        <v>13</v>
      </c>
      <c r="N23" s="85">
        <v>43</v>
      </c>
      <c r="O23" s="85">
        <v>671</v>
      </c>
      <c r="P23" s="85">
        <v>2445</v>
      </c>
      <c r="Q23" s="85">
        <v>5974</v>
      </c>
    </row>
    <row r="24" spans="1:17" s="30" customFormat="1" ht="16" customHeight="1" x14ac:dyDescent="0.35">
      <c r="A24" s="52"/>
      <c r="B24" s="30" t="s">
        <v>74</v>
      </c>
      <c r="C24" s="83">
        <v>13</v>
      </c>
      <c r="D24" s="83">
        <v>28</v>
      </c>
      <c r="E24" s="32">
        <v>38</v>
      </c>
      <c r="F24" s="83">
        <v>81</v>
      </c>
      <c r="G24" s="83">
        <v>39</v>
      </c>
      <c r="H24" s="83">
        <v>95</v>
      </c>
      <c r="I24" s="83">
        <v>252</v>
      </c>
      <c r="J24" s="83">
        <v>132</v>
      </c>
      <c r="K24" s="83">
        <v>507</v>
      </c>
      <c r="L24" s="83">
        <v>1340</v>
      </c>
      <c r="M24" s="83">
        <v>2125</v>
      </c>
      <c r="N24" s="83">
        <v>2071</v>
      </c>
      <c r="O24" s="83">
        <v>1516</v>
      </c>
      <c r="P24" s="83">
        <v>1935</v>
      </c>
      <c r="Q24" s="83">
        <v>2648</v>
      </c>
    </row>
    <row r="25" spans="1:17" s="84" customFormat="1" ht="16" customHeight="1" x14ac:dyDescent="0.35">
      <c r="A25" s="52"/>
      <c r="B25" s="84" t="s">
        <v>75</v>
      </c>
      <c r="C25" s="85">
        <v>0</v>
      </c>
      <c r="D25" s="86">
        <v>26</v>
      </c>
      <c r="E25" s="86">
        <v>23</v>
      </c>
      <c r="F25" s="85">
        <v>237</v>
      </c>
      <c r="G25" s="85">
        <v>623</v>
      </c>
      <c r="H25" s="85">
        <v>623</v>
      </c>
      <c r="I25" s="85">
        <v>573</v>
      </c>
      <c r="J25" s="85">
        <v>573</v>
      </c>
      <c r="K25" s="85">
        <v>98</v>
      </c>
      <c r="L25" s="85">
        <v>1078</v>
      </c>
      <c r="M25" s="85">
        <v>1078</v>
      </c>
      <c r="N25" s="85">
        <v>1948</v>
      </c>
      <c r="O25" s="85">
        <v>1902</v>
      </c>
      <c r="P25" s="85">
        <v>4369</v>
      </c>
      <c r="Q25" s="85">
        <v>4896</v>
      </c>
    </row>
    <row r="26" spans="1:17" s="30" customFormat="1" ht="16" customHeight="1" x14ac:dyDescent="0.35">
      <c r="A26" s="52"/>
      <c r="B26" s="30" t="s">
        <v>76</v>
      </c>
      <c r="C26" s="83">
        <v>0</v>
      </c>
      <c r="D26" s="83">
        <v>0</v>
      </c>
      <c r="E26" s="32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184</v>
      </c>
      <c r="L26" s="83">
        <v>212</v>
      </c>
      <c r="M26" s="83">
        <v>1201</v>
      </c>
      <c r="N26" s="83">
        <v>1010</v>
      </c>
      <c r="O26" s="83">
        <v>1825</v>
      </c>
      <c r="P26" s="83">
        <v>2749</v>
      </c>
      <c r="Q26" s="83">
        <v>3332</v>
      </c>
    </row>
    <row r="27" spans="1:17" s="84" customFormat="1" ht="16" customHeight="1" x14ac:dyDescent="0.35">
      <c r="A27" s="52"/>
      <c r="B27" s="84" t="s">
        <v>77</v>
      </c>
      <c r="C27" s="85">
        <v>0</v>
      </c>
      <c r="D27" s="85">
        <v>0</v>
      </c>
      <c r="E27" s="86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</row>
    <row r="28" spans="1:17" s="30" customFormat="1" ht="16" customHeight="1" x14ac:dyDescent="0.35">
      <c r="A28" s="52"/>
      <c r="B28" s="30" t="s">
        <v>64</v>
      </c>
      <c r="C28" s="83">
        <v>0</v>
      </c>
      <c r="D28" s="83">
        <v>0</v>
      </c>
      <c r="E28" s="83">
        <v>0</v>
      </c>
      <c r="F28" s="83">
        <v>791</v>
      </c>
      <c r="G28" s="83">
        <v>0</v>
      </c>
      <c r="H28" s="83">
        <v>0</v>
      </c>
      <c r="I28" s="83">
        <v>0</v>
      </c>
      <c r="J28" s="83">
        <v>1145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</row>
    <row r="29" spans="1:17" s="84" customFormat="1" ht="16" customHeight="1" x14ac:dyDescent="0.35">
      <c r="A29" s="52"/>
      <c r="B29" s="84" t="s">
        <v>57</v>
      </c>
      <c r="C29" s="85">
        <v>302</v>
      </c>
      <c r="D29" s="85">
        <v>556</v>
      </c>
      <c r="E29" s="86">
        <v>703</v>
      </c>
      <c r="F29" s="85">
        <v>38</v>
      </c>
      <c r="G29" s="85">
        <v>959</v>
      </c>
      <c r="H29" s="85">
        <v>1062</v>
      </c>
      <c r="I29" s="85">
        <v>977</v>
      </c>
      <c r="J29" s="85">
        <v>60</v>
      </c>
      <c r="K29" s="85">
        <v>1205</v>
      </c>
      <c r="L29" s="85">
        <v>1157</v>
      </c>
      <c r="M29" s="85">
        <v>185</v>
      </c>
      <c r="N29" s="85">
        <v>337</v>
      </c>
      <c r="O29" s="85">
        <v>858</v>
      </c>
      <c r="P29" s="85">
        <v>23026</v>
      </c>
      <c r="Q29" s="85">
        <v>17815</v>
      </c>
    </row>
    <row r="30" spans="1:17" s="30" customFormat="1" ht="16" customHeight="1" x14ac:dyDescent="0.35">
      <c r="A30" s="52"/>
      <c r="B30" s="53" t="s">
        <v>78</v>
      </c>
      <c r="C30" s="87">
        <f t="shared" ref="C30:Q30" si="3">SUM(C23:C29)</f>
        <v>333</v>
      </c>
      <c r="D30" s="87">
        <f t="shared" si="3"/>
        <v>629</v>
      </c>
      <c r="E30" s="87">
        <f t="shared" si="3"/>
        <v>796</v>
      </c>
      <c r="F30" s="87">
        <f t="shared" si="3"/>
        <v>1169</v>
      </c>
      <c r="G30" s="87">
        <f t="shared" si="3"/>
        <v>1633</v>
      </c>
      <c r="H30" s="87">
        <f t="shared" si="3"/>
        <v>1784</v>
      </c>
      <c r="I30" s="87">
        <f t="shared" si="3"/>
        <v>1806</v>
      </c>
      <c r="J30" s="87">
        <f t="shared" si="3"/>
        <v>1919</v>
      </c>
      <c r="K30" s="87">
        <f t="shared" si="3"/>
        <v>2006</v>
      </c>
      <c r="L30" s="87">
        <f t="shared" si="3"/>
        <v>3794</v>
      </c>
      <c r="M30" s="87">
        <f t="shared" si="3"/>
        <v>4602</v>
      </c>
      <c r="N30" s="87">
        <f t="shared" si="3"/>
        <v>5409</v>
      </c>
      <c r="O30" s="87">
        <f t="shared" si="3"/>
        <v>6772</v>
      </c>
      <c r="P30" s="87">
        <f t="shared" si="3"/>
        <v>34524</v>
      </c>
      <c r="Q30" s="87">
        <f t="shared" si="3"/>
        <v>34665</v>
      </c>
    </row>
    <row r="31" spans="1:17" s="84" customFormat="1" ht="16" customHeight="1" x14ac:dyDescent="0.35">
      <c r="A31" s="5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7" s="30" customFormat="1" ht="16" customHeight="1" x14ac:dyDescent="0.35">
      <c r="A32" s="5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s="84" customFormat="1" ht="16" customHeight="1" x14ac:dyDescent="0.35">
      <c r="A33" s="52"/>
      <c r="B33" s="84" t="s">
        <v>79</v>
      </c>
      <c r="C33" s="85">
        <v>0</v>
      </c>
      <c r="D33" s="85">
        <v>0</v>
      </c>
      <c r="E33" s="86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72516</v>
      </c>
      <c r="Q33" s="85">
        <v>0</v>
      </c>
    </row>
    <row r="34" spans="1:17" s="30" customFormat="1" ht="16" customHeight="1" x14ac:dyDescent="0.35">
      <c r="A34" s="52"/>
      <c r="B34" s="30" t="s">
        <v>80</v>
      </c>
      <c r="C34" s="83">
        <v>0</v>
      </c>
      <c r="D34" s="83">
        <v>0</v>
      </c>
      <c r="E34" s="32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439</v>
      </c>
      <c r="L34" s="83">
        <v>384</v>
      </c>
      <c r="M34" s="83">
        <v>2631</v>
      </c>
      <c r="N34" s="83">
        <v>2041</v>
      </c>
      <c r="O34" s="83">
        <v>4047</v>
      </c>
      <c r="P34" s="83">
        <v>4682</v>
      </c>
      <c r="Q34" s="83">
        <v>5160</v>
      </c>
    </row>
    <row r="35" spans="1:17" s="84" customFormat="1" ht="16" customHeight="1" x14ac:dyDescent="0.35">
      <c r="A35" s="52"/>
      <c r="B35" s="84" t="s">
        <v>81</v>
      </c>
      <c r="C35" s="85">
        <v>0</v>
      </c>
      <c r="D35" s="85">
        <v>0</v>
      </c>
      <c r="E35" s="86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2</v>
      </c>
    </row>
    <row r="36" spans="1:17" s="30" customFormat="1" ht="16" customHeight="1" x14ac:dyDescent="0.35">
      <c r="A36" s="52"/>
      <c r="B36" s="53" t="s">
        <v>82</v>
      </c>
      <c r="C36" s="87">
        <f t="shared" ref="C36:Q36" si="4">SUM(C33:C35)</f>
        <v>0</v>
      </c>
      <c r="D36" s="87">
        <f t="shared" si="4"/>
        <v>0</v>
      </c>
      <c r="E36" s="87">
        <f t="shared" si="4"/>
        <v>0</v>
      </c>
      <c r="F36" s="87">
        <f t="shared" si="4"/>
        <v>0</v>
      </c>
      <c r="G36" s="87">
        <f t="shared" si="4"/>
        <v>0</v>
      </c>
      <c r="H36" s="87">
        <f t="shared" si="4"/>
        <v>0</v>
      </c>
      <c r="I36" s="87">
        <f t="shared" si="4"/>
        <v>0</v>
      </c>
      <c r="J36" s="87">
        <f t="shared" si="4"/>
        <v>0</v>
      </c>
      <c r="K36" s="87">
        <f t="shared" si="4"/>
        <v>439</v>
      </c>
      <c r="L36" s="87">
        <f t="shared" si="4"/>
        <v>384</v>
      </c>
      <c r="M36" s="87">
        <f t="shared" si="4"/>
        <v>2631</v>
      </c>
      <c r="N36" s="87">
        <f t="shared" si="4"/>
        <v>2041</v>
      </c>
      <c r="O36" s="87">
        <f t="shared" si="4"/>
        <v>4047</v>
      </c>
      <c r="P36" s="87">
        <f t="shared" si="4"/>
        <v>77198</v>
      </c>
      <c r="Q36" s="87">
        <f t="shared" si="4"/>
        <v>5162</v>
      </c>
    </row>
    <row r="37" spans="1:17" s="84" customFormat="1" ht="16" customHeight="1" x14ac:dyDescent="0.35">
      <c r="A37" s="52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1:17" s="30" customFormat="1" ht="16" customHeight="1" x14ac:dyDescent="0.35">
      <c r="A38" s="52"/>
      <c r="B38" s="30" t="s">
        <v>83</v>
      </c>
      <c r="C38" s="83">
        <v>545</v>
      </c>
      <c r="D38" s="83">
        <v>545</v>
      </c>
      <c r="E38" s="32">
        <v>1005</v>
      </c>
      <c r="F38" s="83">
        <v>1005</v>
      </c>
      <c r="G38" s="83">
        <v>1005</v>
      </c>
      <c r="H38" s="83">
        <v>1005</v>
      </c>
      <c r="I38" s="83">
        <v>1005</v>
      </c>
      <c r="J38" s="83">
        <v>1005</v>
      </c>
      <c r="K38" s="83">
        <v>1005</v>
      </c>
      <c r="L38" s="83">
        <v>1005</v>
      </c>
      <c r="M38" s="83">
        <v>5000</v>
      </c>
      <c r="N38" s="83">
        <v>5000</v>
      </c>
      <c r="O38" s="83">
        <v>5000</v>
      </c>
      <c r="P38" s="83">
        <v>5710</v>
      </c>
      <c r="Q38" s="83">
        <v>580901</v>
      </c>
    </row>
    <row r="39" spans="1:17" s="84" customFormat="1" ht="16" customHeight="1" x14ac:dyDescent="0.35">
      <c r="A39" s="52"/>
      <c r="B39" s="84" t="s">
        <v>84</v>
      </c>
      <c r="C39" s="85">
        <v>0</v>
      </c>
      <c r="D39" s="85">
        <v>0</v>
      </c>
      <c r="E39" s="86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36640</v>
      </c>
      <c r="Q39" s="85">
        <v>36640</v>
      </c>
    </row>
    <row r="40" spans="1:17" s="30" customFormat="1" ht="16" customHeight="1" x14ac:dyDescent="0.35">
      <c r="A40" s="52"/>
      <c r="B40" s="30" t="s">
        <v>85</v>
      </c>
      <c r="C40" s="95">
        <v>-774</v>
      </c>
      <c r="D40" s="95">
        <v>-1043</v>
      </c>
      <c r="E40" s="32">
        <v>-1703</v>
      </c>
      <c r="F40" s="32">
        <v>-1764</v>
      </c>
      <c r="G40" s="32">
        <v>-1796</v>
      </c>
      <c r="H40" s="32">
        <v>-1671</v>
      </c>
      <c r="I40" s="32">
        <v>-1362</v>
      </c>
      <c r="J40" s="32">
        <v>-1350</v>
      </c>
      <c r="K40" s="32">
        <v>-389</v>
      </c>
      <c r="L40" s="83">
        <v>3476</v>
      </c>
      <c r="M40" s="83">
        <v>10509</v>
      </c>
      <c r="N40" s="32">
        <v>7564</v>
      </c>
      <c r="O40" s="83">
        <v>8730</v>
      </c>
      <c r="P40" s="83">
        <v>6527</v>
      </c>
      <c r="Q40" s="83">
        <v>17965</v>
      </c>
    </row>
    <row r="41" spans="1:17" s="84" customFormat="1" ht="16" customHeight="1" x14ac:dyDescent="0.35">
      <c r="A41" s="52"/>
      <c r="B41" s="84" t="s">
        <v>86</v>
      </c>
      <c r="C41" s="96">
        <f t="shared" ref="C41:Q41" si="5">SUM(C38:C40)</f>
        <v>-229</v>
      </c>
      <c r="D41" s="96">
        <f t="shared" si="5"/>
        <v>-498</v>
      </c>
      <c r="E41" s="96">
        <f t="shared" si="5"/>
        <v>-698</v>
      </c>
      <c r="F41" s="96">
        <f t="shared" si="5"/>
        <v>-759</v>
      </c>
      <c r="G41" s="96">
        <f t="shared" si="5"/>
        <v>-791</v>
      </c>
      <c r="H41" s="96">
        <f t="shared" si="5"/>
        <v>-666</v>
      </c>
      <c r="I41" s="96">
        <f t="shared" si="5"/>
        <v>-357</v>
      </c>
      <c r="J41" s="96">
        <f t="shared" si="5"/>
        <v>-345</v>
      </c>
      <c r="K41" s="96">
        <f t="shared" si="5"/>
        <v>616</v>
      </c>
      <c r="L41" s="96">
        <f t="shared" si="5"/>
        <v>4481</v>
      </c>
      <c r="M41" s="96">
        <f t="shared" si="5"/>
        <v>15509</v>
      </c>
      <c r="N41" s="96">
        <f t="shared" si="5"/>
        <v>12564</v>
      </c>
      <c r="O41" s="96">
        <f t="shared" si="5"/>
        <v>13730</v>
      </c>
      <c r="P41" s="96">
        <f t="shared" si="5"/>
        <v>48877</v>
      </c>
      <c r="Q41" s="96">
        <f t="shared" si="5"/>
        <v>635506</v>
      </c>
    </row>
    <row r="42" spans="1:17" s="10" customFormat="1" ht="16" customHeight="1" x14ac:dyDescent="0.3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s="82" customFormat="1" ht="16" customHeight="1" x14ac:dyDescent="0.35">
      <c r="A43" s="15"/>
      <c r="B43" s="14" t="s">
        <v>59</v>
      </c>
      <c r="C43" s="81">
        <f t="shared" ref="C43:Q43" si="6">C41+C36+C30</f>
        <v>104</v>
      </c>
      <c r="D43" s="81">
        <f t="shared" si="6"/>
        <v>131</v>
      </c>
      <c r="E43" s="81">
        <f t="shared" si="6"/>
        <v>98</v>
      </c>
      <c r="F43" s="81">
        <f t="shared" si="6"/>
        <v>410</v>
      </c>
      <c r="G43" s="81">
        <f t="shared" si="6"/>
        <v>842</v>
      </c>
      <c r="H43" s="81">
        <f t="shared" si="6"/>
        <v>1118</v>
      </c>
      <c r="I43" s="81">
        <f t="shared" si="6"/>
        <v>1449</v>
      </c>
      <c r="J43" s="81">
        <f t="shared" si="6"/>
        <v>1574</v>
      </c>
      <c r="K43" s="81">
        <f t="shared" si="6"/>
        <v>3061</v>
      </c>
      <c r="L43" s="81">
        <f t="shared" si="6"/>
        <v>8659</v>
      </c>
      <c r="M43" s="81">
        <f t="shared" si="6"/>
        <v>22742</v>
      </c>
      <c r="N43" s="81">
        <f t="shared" si="6"/>
        <v>20014</v>
      </c>
      <c r="O43" s="81">
        <f t="shared" si="6"/>
        <v>24549</v>
      </c>
      <c r="P43" s="81">
        <f t="shared" si="6"/>
        <v>160599</v>
      </c>
      <c r="Q43" s="81">
        <f t="shared" si="6"/>
        <v>675333</v>
      </c>
    </row>
    <row r="44" spans="1:17" ht="8" customHeight="1" x14ac:dyDescent="0.35"/>
    <row r="45" spans="1:17" hidden="1" x14ac:dyDescent="0.35">
      <c r="C45" s="5">
        <f>C43-C19</f>
        <v>0</v>
      </c>
      <c r="D45" s="5">
        <f t="shared" ref="D45:P45" si="7">D43-D19</f>
        <v>0</v>
      </c>
      <c r="E45" s="5">
        <f t="shared" si="7"/>
        <v>0</v>
      </c>
      <c r="F45" s="5">
        <f t="shared" si="7"/>
        <v>0</v>
      </c>
      <c r="G45" s="5">
        <f t="shared" si="7"/>
        <v>0</v>
      </c>
      <c r="H45" s="5">
        <f t="shared" si="7"/>
        <v>0</v>
      </c>
      <c r="I45" s="5">
        <f t="shared" si="7"/>
        <v>0</v>
      </c>
      <c r="J45" s="5">
        <f t="shared" si="7"/>
        <v>0</v>
      </c>
      <c r="K45" s="5">
        <f t="shared" si="7"/>
        <v>0</v>
      </c>
      <c r="L45" s="5">
        <f t="shared" si="7"/>
        <v>0</v>
      </c>
      <c r="M45" s="5">
        <f t="shared" si="7"/>
        <v>0</v>
      </c>
      <c r="N45" s="5">
        <f t="shared" si="7"/>
        <v>0</v>
      </c>
      <c r="O45" s="5">
        <f t="shared" si="7"/>
        <v>0</v>
      </c>
      <c r="P45" s="5">
        <f t="shared" si="7"/>
        <v>0</v>
      </c>
    </row>
  </sheetData>
  <phoneticPr fontId="18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C30:P30 C10:Q10 R10:XFD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D5F1-96F9-4501-8B0B-B087B21B9FD9}">
  <dimension ref="A1:R42"/>
  <sheetViews>
    <sheetView showGridLines="0" showRowColHeaders="0" zoomScaleNormal="100" zoomScaleSheetLayoutView="50" workbookViewId="0">
      <pane xSplit="2" topLeftCell="L1" activePane="topRight" state="frozen"/>
      <selection pane="topRight"/>
    </sheetView>
  </sheetViews>
  <sheetFormatPr defaultColWidth="0" defaultRowHeight="13.5" zeroHeight="1" x14ac:dyDescent="0.35"/>
  <cols>
    <col min="1" max="1" width="2.90625" style="10" customWidth="1"/>
    <col min="2" max="2" width="95.26953125" style="10" customWidth="1"/>
    <col min="3" max="15" width="12.6328125" style="10" customWidth="1"/>
    <col min="16" max="16" width="12.54296875" style="10" customWidth="1"/>
    <col min="17" max="17" width="12.6328125" style="10" customWidth="1"/>
    <col min="18" max="16384" width="12.6328125" style="10" hidden="1"/>
  </cols>
  <sheetData>
    <row r="1" spans="1:18" s="16" customFormat="1" ht="77" customHeight="1" x14ac:dyDescent="0.35"/>
    <row r="2" spans="1:18" s="3" customFormat="1" ht="4.5" customHeight="1" x14ac:dyDescent="0.35">
      <c r="A2" s="4"/>
    </row>
    <row r="3" spans="1:18" s="15" customFormat="1" ht="15.5" customHeight="1" x14ac:dyDescent="0.35">
      <c r="B3" s="14"/>
      <c r="C3" s="73" t="s">
        <v>87</v>
      </c>
      <c r="D3" s="73" t="s">
        <v>88</v>
      </c>
      <c r="E3" s="73" t="s">
        <v>89</v>
      </c>
      <c r="F3" s="73" t="s">
        <v>90</v>
      </c>
      <c r="G3" s="73" t="s">
        <v>91</v>
      </c>
      <c r="H3" s="73" t="s">
        <v>92</v>
      </c>
      <c r="I3" s="73" t="s">
        <v>93</v>
      </c>
      <c r="J3" s="73" t="s">
        <v>94</v>
      </c>
      <c r="K3" s="73" t="s">
        <v>95</v>
      </c>
      <c r="L3" s="73" t="s">
        <v>96</v>
      </c>
      <c r="M3" s="73" t="s">
        <v>97</v>
      </c>
      <c r="N3" s="73" t="s">
        <v>98</v>
      </c>
      <c r="O3" s="73" t="s">
        <v>99</v>
      </c>
      <c r="P3" s="73" t="s">
        <v>100</v>
      </c>
      <c r="Q3" s="73" t="s">
        <v>101</v>
      </c>
    </row>
    <row r="4" spans="1:18" s="30" customFormat="1" ht="15.5" customHeight="1" x14ac:dyDescent="0.35">
      <c r="A4" s="52"/>
      <c r="B4" s="31" t="s">
        <v>23</v>
      </c>
      <c r="C4" s="32">
        <v>103</v>
      </c>
      <c r="D4" s="32">
        <v>222</v>
      </c>
      <c r="E4" s="32">
        <v>186</v>
      </c>
      <c r="F4" s="32">
        <v>565</v>
      </c>
      <c r="G4" s="32">
        <v>574</v>
      </c>
      <c r="H4" s="32">
        <v>885</v>
      </c>
      <c r="I4" s="32">
        <v>1643</v>
      </c>
      <c r="J4" s="32">
        <v>1915</v>
      </c>
      <c r="K4" s="32">
        <v>3270</v>
      </c>
      <c r="L4" s="32">
        <v>7850</v>
      </c>
      <c r="M4" s="32">
        <v>14842</v>
      </c>
      <c r="N4" s="32">
        <v>14164</v>
      </c>
      <c r="O4" s="32">
        <v>14457</v>
      </c>
      <c r="P4" s="32">
        <v>23240</v>
      </c>
      <c r="Q4" s="32">
        <v>25207</v>
      </c>
      <c r="R4" s="33"/>
    </row>
    <row r="5" spans="1:18" s="34" customFormat="1" ht="15.5" customHeight="1" x14ac:dyDescent="0.35">
      <c r="A5" s="52"/>
      <c r="B5" s="35" t="s">
        <v>24</v>
      </c>
      <c r="C5" s="36">
        <v>-92</v>
      </c>
      <c r="D5" s="36">
        <v>-56</v>
      </c>
      <c r="E5" s="36">
        <v>-132</v>
      </c>
      <c r="F5" s="36">
        <v>-636</v>
      </c>
      <c r="G5" s="36">
        <v>-254</v>
      </c>
      <c r="H5" s="36">
        <v>-266</v>
      </c>
      <c r="I5" s="36">
        <v>-263</v>
      </c>
      <c r="J5" s="36">
        <v>-636</v>
      </c>
      <c r="K5" s="36">
        <v>-808</v>
      </c>
      <c r="L5" s="36">
        <v>-1247</v>
      </c>
      <c r="M5" s="36">
        <v>-1967</v>
      </c>
      <c r="N5" s="36">
        <v>-2288</v>
      </c>
      <c r="O5" s="36">
        <v>-3685</v>
      </c>
      <c r="P5" s="36">
        <v>-8898</v>
      </c>
      <c r="Q5" s="36">
        <v>-11167</v>
      </c>
      <c r="R5" s="37"/>
    </row>
    <row r="6" spans="1:18" s="30" customFormat="1" ht="15.5" customHeight="1" x14ac:dyDescent="0.35">
      <c r="A6" s="52"/>
      <c r="B6" s="38" t="s">
        <v>25</v>
      </c>
      <c r="C6" s="39">
        <f>SUM(C4:C5)</f>
        <v>11</v>
      </c>
      <c r="D6" s="39">
        <f t="shared" ref="D6:O6" si="0">SUM(D4:D5)</f>
        <v>166</v>
      </c>
      <c r="E6" s="39">
        <f t="shared" si="0"/>
        <v>54</v>
      </c>
      <c r="F6" s="39">
        <f t="shared" si="0"/>
        <v>-71</v>
      </c>
      <c r="G6" s="39">
        <f t="shared" si="0"/>
        <v>320</v>
      </c>
      <c r="H6" s="39">
        <f t="shared" si="0"/>
        <v>619</v>
      </c>
      <c r="I6" s="39">
        <f t="shared" si="0"/>
        <v>1380</v>
      </c>
      <c r="J6" s="39">
        <f t="shared" si="0"/>
        <v>1279</v>
      </c>
      <c r="K6" s="39">
        <f t="shared" si="0"/>
        <v>2462</v>
      </c>
      <c r="L6" s="39">
        <f t="shared" si="0"/>
        <v>6603</v>
      </c>
      <c r="M6" s="39">
        <f t="shared" si="0"/>
        <v>12875</v>
      </c>
      <c r="N6" s="39">
        <f t="shared" si="0"/>
        <v>11876</v>
      </c>
      <c r="O6" s="39">
        <f t="shared" si="0"/>
        <v>10772</v>
      </c>
      <c r="P6" s="39">
        <f t="shared" ref="P6:Q6" si="1">SUM(P4:P5)</f>
        <v>14342</v>
      </c>
      <c r="Q6" s="39">
        <f t="shared" si="1"/>
        <v>14040</v>
      </c>
      <c r="R6" s="33"/>
    </row>
    <row r="7" spans="1:18" s="34" customFormat="1" ht="15.5" customHeight="1" x14ac:dyDescent="0.35">
      <c r="A7" s="5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s="30" customFormat="1" ht="15.5" customHeight="1" x14ac:dyDescent="0.35">
      <c r="A8" s="52"/>
      <c r="B8" s="38" t="s">
        <v>26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s="34" customFormat="1" ht="15.5" customHeight="1" x14ac:dyDescent="0.35">
      <c r="A9" s="52"/>
      <c r="B9" s="35" t="s">
        <v>27</v>
      </c>
      <c r="C9" s="36">
        <v>-61</v>
      </c>
      <c r="D9" s="36">
        <v>-109</v>
      </c>
      <c r="E9" s="36">
        <v>-117</v>
      </c>
      <c r="F9" s="36">
        <v>-184</v>
      </c>
      <c r="G9" s="36">
        <v>-130</v>
      </c>
      <c r="H9" s="36">
        <v>-151</v>
      </c>
      <c r="I9" s="36">
        <v>-424</v>
      </c>
      <c r="J9" s="36">
        <v>-701</v>
      </c>
      <c r="K9" s="36">
        <v>-271</v>
      </c>
      <c r="L9" s="36">
        <v>-350</v>
      </c>
      <c r="M9" s="36">
        <v>-1181</v>
      </c>
      <c r="N9" s="36">
        <v>-4260</v>
      </c>
      <c r="O9" s="36">
        <v>-2402</v>
      </c>
      <c r="P9" s="36">
        <v>-4341</v>
      </c>
      <c r="Q9" s="36">
        <v>-3353</v>
      </c>
      <c r="R9" s="37"/>
    </row>
    <row r="10" spans="1:18" s="30" customFormat="1" ht="15.5" customHeight="1" x14ac:dyDescent="0.35">
      <c r="A10" s="52"/>
      <c r="B10" s="31" t="s">
        <v>28</v>
      </c>
      <c r="C10" s="32">
        <v>-241</v>
      </c>
      <c r="D10" s="32">
        <v>-311</v>
      </c>
      <c r="E10" s="32">
        <v>-352</v>
      </c>
      <c r="F10" s="32">
        <v>257</v>
      </c>
      <c r="G10" s="32">
        <v>-220</v>
      </c>
      <c r="H10" s="32">
        <v>-303</v>
      </c>
      <c r="I10" s="32">
        <v>-496</v>
      </c>
      <c r="J10" s="32">
        <v>-559</v>
      </c>
      <c r="K10" s="32">
        <v>-853</v>
      </c>
      <c r="L10" s="32">
        <v>-1478</v>
      </c>
      <c r="M10" s="32">
        <v>-2872</v>
      </c>
      <c r="N10" s="32">
        <v>-4499</v>
      </c>
      <c r="O10" s="32">
        <v>-6379</v>
      </c>
      <c r="P10" s="32">
        <v>-12041</v>
      </c>
      <c r="Q10" s="32">
        <v>-16606</v>
      </c>
      <c r="R10" s="33"/>
    </row>
    <row r="11" spans="1:18" s="34" customFormat="1" ht="15.5" customHeight="1" x14ac:dyDescent="0.35">
      <c r="A11" s="52"/>
      <c r="B11" s="35" t="s">
        <v>29</v>
      </c>
      <c r="C11" s="36">
        <v>0</v>
      </c>
      <c r="D11" s="36">
        <v>4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-2213</v>
      </c>
      <c r="Q11" s="36">
        <v>-823</v>
      </c>
      <c r="R11" s="37"/>
    </row>
    <row r="12" spans="1:18" s="30" customFormat="1" ht="15.5" customHeight="1" x14ac:dyDescent="0.35">
      <c r="A12" s="52"/>
      <c r="B12" s="31" t="s">
        <v>30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</row>
    <row r="13" spans="1:18" s="34" customFormat="1" ht="15.5" customHeight="1" x14ac:dyDescent="0.35">
      <c r="A13" s="52"/>
      <c r="B13" s="35"/>
      <c r="C13" s="42">
        <f>SUM(C9:C12)</f>
        <v>-302</v>
      </c>
      <c r="D13" s="42">
        <f t="shared" ref="D13:O13" si="2">SUM(D9:D12)</f>
        <v>-416</v>
      </c>
      <c r="E13" s="42">
        <f t="shared" si="2"/>
        <v>-469</v>
      </c>
      <c r="F13" s="42">
        <f t="shared" si="2"/>
        <v>73</v>
      </c>
      <c r="G13" s="42">
        <f t="shared" si="2"/>
        <v>-350</v>
      </c>
      <c r="H13" s="42">
        <f t="shared" si="2"/>
        <v>-454</v>
      </c>
      <c r="I13" s="42">
        <f t="shared" si="2"/>
        <v>-920</v>
      </c>
      <c r="J13" s="42">
        <f t="shared" si="2"/>
        <v>-1260</v>
      </c>
      <c r="K13" s="42">
        <f t="shared" si="2"/>
        <v>-1124</v>
      </c>
      <c r="L13" s="42">
        <f t="shared" si="2"/>
        <v>-1828</v>
      </c>
      <c r="M13" s="42">
        <f t="shared" si="2"/>
        <v>-4053</v>
      </c>
      <c r="N13" s="42">
        <f t="shared" si="2"/>
        <v>-8759</v>
      </c>
      <c r="O13" s="42">
        <f t="shared" si="2"/>
        <v>-8781</v>
      </c>
      <c r="P13" s="42">
        <f t="shared" ref="P13:Q13" si="3">SUM(P9:P12)</f>
        <v>-18595</v>
      </c>
      <c r="Q13" s="42">
        <f t="shared" si="3"/>
        <v>-20782</v>
      </c>
      <c r="R13" s="37"/>
    </row>
    <row r="14" spans="1:18" s="30" customFormat="1" ht="15.5" customHeight="1" x14ac:dyDescent="0.35">
      <c r="A14" s="52"/>
      <c r="B14" s="3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8" s="34" customFormat="1" ht="15.5" customHeight="1" x14ac:dyDescent="0.35">
      <c r="A15" s="52"/>
      <c r="B15" s="3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8" s="30" customFormat="1" ht="15.5" customHeight="1" x14ac:dyDescent="0.35">
      <c r="A16" s="52"/>
      <c r="B16" s="38" t="s">
        <v>31</v>
      </c>
      <c r="C16" s="45">
        <f>C13+C6</f>
        <v>-291</v>
      </c>
      <c r="D16" s="45">
        <f t="shared" ref="D16:O16" si="4">D13+D6</f>
        <v>-250</v>
      </c>
      <c r="E16" s="45">
        <f t="shared" si="4"/>
        <v>-415</v>
      </c>
      <c r="F16" s="45">
        <f t="shared" si="4"/>
        <v>2</v>
      </c>
      <c r="G16" s="45">
        <f t="shared" si="4"/>
        <v>-30</v>
      </c>
      <c r="H16" s="45">
        <f t="shared" si="4"/>
        <v>165</v>
      </c>
      <c r="I16" s="45">
        <f t="shared" si="4"/>
        <v>460</v>
      </c>
      <c r="J16" s="45">
        <f t="shared" si="4"/>
        <v>19</v>
      </c>
      <c r="K16" s="45">
        <f t="shared" si="4"/>
        <v>1338</v>
      </c>
      <c r="L16" s="45">
        <f t="shared" si="4"/>
        <v>4775</v>
      </c>
      <c r="M16" s="45">
        <f t="shared" si="4"/>
        <v>8822</v>
      </c>
      <c r="N16" s="45">
        <f t="shared" si="4"/>
        <v>3117</v>
      </c>
      <c r="O16" s="45">
        <f t="shared" si="4"/>
        <v>1991</v>
      </c>
      <c r="P16" s="45">
        <f t="shared" ref="P16:Q16" si="5">P13+P6</f>
        <v>-4253</v>
      </c>
      <c r="Q16" s="45">
        <f t="shared" si="5"/>
        <v>-6742</v>
      </c>
      <c r="R16" s="33"/>
    </row>
    <row r="17" spans="1:18" s="34" customFormat="1" ht="15.5" customHeight="1" x14ac:dyDescent="0.35">
      <c r="A17" s="52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8" s="30" customFormat="1" ht="15.5" customHeight="1" x14ac:dyDescent="0.35">
      <c r="A18" s="52"/>
      <c r="B18" s="31" t="s">
        <v>32</v>
      </c>
      <c r="C18" s="32">
        <v>0</v>
      </c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2">
        <v>3</v>
      </c>
      <c r="J18" s="32">
        <v>3</v>
      </c>
      <c r="K18" s="32">
        <v>5</v>
      </c>
      <c r="L18" s="32">
        <v>8</v>
      </c>
      <c r="M18" s="32">
        <v>22</v>
      </c>
      <c r="N18" s="32">
        <v>23</v>
      </c>
      <c r="O18" s="32">
        <v>40</v>
      </c>
      <c r="P18" s="32">
        <v>281</v>
      </c>
      <c r="Q18" s="32">
        <v>4274</v>
      </c>
      <c r="R18" s="33"/>
    </row>
    <row r="19" spans="1:18" s="34" customFormat="1" ht="15.5" customHeight="1" x14ac:dyDescent="0.35">
      <c r="A19" s="52"/>
      <c r="B19" s="35" t="s">
        <v>33</v>
      </c>
      <c r="C19" s="36">
        <v>-1</v>
      </c>
      <c r="D19" s="36">
        <v>-1</v>
      </c>
      <c r="E19" s="36">
        <v>-1</v>
      </c>
      <c r="F19" s="36">
        <v>-4</v>
      </c>
      <c r="G19" s="36">
        <v>-1</v>
      </c>
      <c r="H19" s="36">
        <v>-5</v>
      </c>
      <c r="I19" s="36">
        <v>0</v>
      </c>
      <c r="J19" s="36">
        <v>-13</v>
      </c>
      <c r="K19" s="36">
        <v>-4</v>
      </c>
      <c r="L19" s="36">
        <v>-21</v>
      </c>
      <c r="M19" s="36">
        <v>-83</v>
      </c>
      <c r="N19" s="36">
        <v>-191</v>
      </c>
      <c r="O19" s="36">
        <v>-193</v>
      </c>
      <c r="P19" s="36">
        <v>-521</v>
      </c>
      <c r="Q19" s="36">
        <v>-558</v>
      </c>
      <c r="R19" s="37"/>
    </row>
    <row r="20" spans="1:18" s="30" customFormat="1" ht="15.5" customHeight="1" x14ac:dyDescent="0.35">
      <c r="A20" s="52"/>
      <c r="B20" s="38" t="s">
        <v>34</v>
      </c>
      <c r="C20" s="45">
        <f>SUM(C18:C19)</f>
        <v>-1</v>
      </c>
      <c r="D20" s="45">
        <f t="shared" ref="D20:O20" si="6">SUM(D18:D19)</f>
        <v>0</v>
      </c>
      <c r="E20" s="45">
        <f t="shared" si="6"/>
        <v>-1</v>
      </c>
      <c r="F20" s="45">
        <f t="shared" si="6"/>
        <v>-4</v>
      </c>
      <c r="G20" s="45">
        <f t="shared" si="6"/>
        <v>-1</v>
      </c>
      <c r="H20" s="45">
        <f t="shared" si="6"/>
        <v>-5</v>
      </c>
      <c r="I20" s="45">
        <f t="shared" si="6"/>
        <v>3</v>
      </c>
      <c r="J20" s="45">
        <f t="shared" si="6"/>
        <v>-10</v>
      </c>
      <c r="K20" s="45">
        <f t="shared" si="6"/>
        <v>1</v>
      </c>
      <c r="L20" s="45">
        <f t="shared" si="6"/>
        <v>-13</v>
      </c>
      <c r="M20" s="45">
        <f t="shared" si="6"/>
        <v>-61</v>
      </c>
      <c r="N20" s="45">
        <f t="shared" si="6"/>
        <v>-168</v>
      </c>
      <c r="O20" s="45">
        <f t="shared" si="6"/>
        <v>-153</v>
      </c>
      <c r="P20" s="45">
        <f t="shared" ref="P20:Q20" si="7">SUM(P18:P19)</f>
        <v>-240</v>
      </c>
      <c r="Q20" s="45">
        <f t="shared" si="7"/>
        <v>3716</v>
      </c>
      <c r="R20" s="33"/>
    </row>
    <row r="21" spans="1:18" s="34" customFormat="1" ht="15.5" customHeight="1" x14ac:dyDescent="0.35">
      <c r="A21" s="52"/>
      <c r="B21" s="4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8" s="30" customFormat="1" ht="15.5" customHeight="1" x14ac:dyDescent="0.35">
      <c r="A22" s="52"/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8" s="34" customFormat="1" ht="15.5" customHeight="1" x14ac:dyDescent="0.35">
      <c r="A23" s="52"/>
      <c r="B23" s="50" t="s">
        <v>35</v>
      </c>
      <c r="C23" s="42">
        <f>C16+C20</f>
        <v>-292</v>
      </c>
      <c r="D23" s="42">
        <f t="shared" ref="D23:O23" si="8">D16+D20</f>
        <v>-250</v>
      </c>
      <c r="E23" s="42">
        <f t="shared" si="8"/>
        <v>-416</v>
      </c>
      <c r="F23" s="42">
        <f t="shared" si="8"/>
        <v>-2</v>
      </c>
      <c r="G23" s="42">
        <f t="shared" si="8"/>
        <v>-31</v>
      </c>
      <c r="H23" s="42">
        <f t="shared" si="8"/>
        <v>160</v>
      </c>
      <c r="I23" s="42">
        <f t="shared" si="8"/>
        <v>463</v>
      </c>
      <c r="J23" s="42">
        <f t="shared" si="8"/>
        <v>9</v>
      </c>
      <c r="K23" s="42">
        <f t="shared" si="8"/>
        <v>1339</v>
      </c>
      <c r="L23" s="42">
        <f t="shared" si="8"/>
        <v>4762</v>
      </c>
      <c r="M23" s="42">
        <f t="shared" si="8"/>
        <v>8761</v>
      </c>
      <c r="N23" s="42">
        <f t="shared" si="8"/>
        <v>2949</v>
      </c>
      <c r="O23" s="42">
        <f t="shared" si="8"/>
        <v>1838</v>
      </c>
      <c r="P23" s="42">
        <f t="shared" ref="P23:Q23" si="9">P16+P20</f>
        <v>-4493</v>
      </c>
      <c r="Q23" s="42">
        <f t="shared" si="9"/>
        <v>-3026</v>
      </c>
      <c r="R23" s="37"/>
    </row>
    <row r="24" spans="1:18" s="30" customFormat="1" ht="15.5" customHeight="1" x14ac:dyDescent="0.35">
      <c r="A24" s="52"/>
      <c r="B24" s="5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8" s="34" customFormat="1" ht="15.5" customHeight="1" x14ac:dyDescent="0.35">
      <c r="A25" s="52"/>
      <c r="B25" s="35" t="s">
        <v>36</v>
      </c>
      <c r="C25" s="36">
        <v>-8</v>
      </c>
      <c r="D25" s="36">
        <v>-20</v>
      </c>
      <c r="E25" s="36">
        <v>-16</v>
      </c>
      <c r="F25" s="36">
        <v>-59</v>
      </c>
      <c r="G25" s="36">
        <v>0</v>
      </c>
      <c r="H25" s="36">
        <v>-35</v>
      </c>
      <c r="I25" s="36">
        <v>-154</v>
      </c>
      <c r="J25" s="36">
        <v>2</v>
      </c>
      <c r="K25" s="36">
        <v>-375</v>
      </c>
      <c r="L25" s="36">
        <v>-908</v>
      </c>
      <c r="M25" s="36">
        <v>-1729</v>
      </c>
      <c r="N25" s="36">
        <v>-1644</v>
      </c>
      <c r="O25" s="36">
        <v>-672</v>
      </c>
      <c r="P25" s="36">
        <v>106</v>
      </c>
      <c r="Q25" s="36">
        <v>-427</v>
      </c>
      <c r="R25" s="37"/>
    </row>
    <row r="26" spans="1:18" s="30" customFormat="1" ht="15.5" customHeight="1" x14ac:dyDescent="0.35">
      <c r="A26" s="52"/>
      <c r="B26" s="31" t="s">
        <v>37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2184</v>
      </c>
      <c r="Q26" s="32">
        <v>14891</v>
      </c>
      <c r="R26" s="33"/>
    </row>
    <row r="27" spans="1:18" s="12" customFormat="1" ht="15.5" customHeight="1" x14ac:dyDescent="0.35">
      <c r="A27" s="8"/>
      <c r="B27" s="1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8" s="15" customFormat="1" ht="15.5" customHeight="1" thickBot="1" x14ac:dyDescent="0.4">
      <c r="B28" s="20" t="s">
        <v>22</v>
      </c>
      <c r="C28" s="21">
        <f>SUM(C25:C26,C23)</f>
        <v>-300</v>
      </c>
      <c r="D28" s="21">
        <f t="shared" ref="D28:O28" si="10">SUM(D25:D26,D23)</f>
        <v>-270</v>
      </c>
      <c r="E28" s="21">
        <f t="shared" si="10"/>
        <v>-432</v>
      </c>
      <c r="F28" s="21">
        <f t="shared" si="10"/>
        <v>-61</v>
      </c>
      <c r="G28" s="21">
        <f t="shared" si="10"/>
        <v>-31</v>
      </c>
      <c r="H28" s="21">
        <f t="shared" si="10"/>
        <v>125</v>
      </c>
      <c r="I28" s="21">
        <f t="shared" si="10"/>
        <v>309</v>
      </c>
      <c r="J28" s="21">
        <f t="shared" si="10"/>
        <v>11</v>
      </c>
      <c r="K28" s="21">
        <f t="shared" si="10"/>
        <v>964</v>
      </c>
      <c r="L28" s="21">
        <f t="shared" si="10"/>
        <v>3854</v>
      </c>
      <c r="M28" s="21">
        <f t="shared" si="10"/>
        <v>7032</v>
      </c>
      <c r="N28" s="21">
        <f t="shared" si="10"/>
        <v>1305</v>
      </c>
      <c r="O28" s="21">
        <f t="shared" si="10"/>
        <v>1166</v>
      </c>
      <c r="P28" s="21">
        <f t="shared" ref="P28:Q28" si="11">SUM(P25:P26,P23)</f>
        <v>-2203</v>
      </c>
      <c r="Q28" s="21">
        <f t="shared" si="11"/>
        <v>11438</v>
      </c>
      <c r="R28" s="22"/>
    </row>
    <row r="29" spans="1:18" ht="8" customHeight="1" thickTop="1" x14ac:dyDescent="0.35">
      <c r="B29" s="1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8" hidden="1" x14ac:dyDescent="0.35">
      <c r="B30" s="1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Q30" s="10">
        <v>-4167</v>
      </c>
    </row>
    <row r="31" spans="1:18" hidden="1" x14ac:dyDescent="0.3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8" hidden="1" x14ac:dyDescent="0.3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5" spans="2:15" hidden="1" x14ac:dyDescent="0.3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 hidden="1" x14ac:dyDescent="0.3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hidden="1" x14ac:dyDescent="0.3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2:15" hidden="1" x14ac:dyDescent="0.3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2:15" hidden="1" x14ac:dyDescent="0.35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2:15" hidden="1" x14ac:dyDescent="0.35">
      <c r="C40" s="28">
        <f t="shared" ref="C40:O40" si="12">SUM(C37:C39)</f>
        <v>0</v>
      </c>
      <c r="D40" s="28">
        <f t="shared" si="12"/>
        <v>0</v>
      </c>
      <c r="E40" s="28">
        <f t="shared" si="12"/>
        <v>0</v>
      </c>
      <c r="F40" s="28">
        <f t="shared" si="12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8">
        <f t="shared" si="12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</row>
    <row r="41" spans="2:15" hidden="1" x14ac:dyDescent="0.3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2:15" ht="14" hidden="1" thickBot="1" x14ac:dyDescent="0.4">
      <c r="B42" s="9"/>
      <c r="C42" s="29">
        <f t="shared" ref="C42:O42" si="13">C40+C34+C29</f>
        <v>0</v>
      </c>
      <c r="D42" s="29">
        <f t="shared" si="13"/>
        <v>0</v>
      </c>
      <c r="E42" s="29">
        <f t="shared" si="13"/>
        <v>0</v>
      </c>
      <c r="F42" s="29">
        <f t="shared" si="13"/>
        <v>0</v>
      </c>
      <c r="G42" s="29">
        <f t="shared" si="13"/>
        <v>0</v>
      </c>
      <c r="H42" s="29">
        <f t="shared" si="13"/>
        <v>0</v>
      </c>
      <c r="I42" s="29">
        <f t="shared" si="13"/>
        <v>0</v>
      </c>
      <c r="J42" s="29">
        <f t="shared" si="13"/>
        <v>0</v>
      </c>
      <c r="K42" s="29">
        <f t="shared" si="13"/>
        <v>0</v>
      </c>
      <c r="L42" s="29">
        <f t="shared" si="13"/>
        <v>0</v>
      </c>
      <c r="M42" s="29">
        <f t="shared" si="13"/>
        <v>0</v>
      </c>
      <c r="N42" s="29">
        <f t="shared" si="13"/>
        <v>0</v>
      </c>
      <c r="O42" s="29">
        <f t="shared" si="13"/>
        <v>0</v>
      </c>
    </row>
  </sheetData>
  <phoneticPr fontId="18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C6:P6 R6:XFD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52C4-D0EC-4BB8-9D22-C735338AB941}">
  <dimension ref="A1:R56"/>
  <sheetViews>
    <sheetView showGridLines="0" showRowColHeaders="0" zoomScaleNormal="100" workbookViewId="0">
      <pane xSplit="3" topLeftCell="N1" activePane="topRight" state="frozen"/>
      <selection pane="topRight"/>
    </sheetView>
  </sheetViews>
  <sheetFormatPr defaultColWidth="0" defaultRowHeight="13" zeroHeight="1" x14ac:dyDescent="0.35"/>
  <cols>
    <col min="1" max="1" width="3" style="3" customWidth="1"/>
    <col min="2" max="2" width="105" style="3" customWidth="1"/>
    <col min="3" max="3" width="9.1796875" style="3" hidden="1" customWidth="1"/>
    <col min="4" max="18" width="12.6328125" style="72" customWidth="1"/>
    <col min="19" max="16384" width="9.1796875" style="72" hidden="1"/>
  </cols>
  <sheetData>
    <row r="1" spans="1:18" s="71" customFormat="1" ht="77" customHeight="1" x14ac:dyDescent="0.35">
      <c r="A1" s="13"/>
      <c r="B1" s="13"/>
      <c r="C1" s="13"/>
    </row>
    <row r="2" spans="1:18" ht="4.5" customHeight="1" x14ac:dyDescent="0.35">
      <c r="A2" s="6"/>
    </row>
    <row r="3" spans="1:18" s="74" customFormat="1" ht="15.5" customHeight="1" x14ac:dyDescent="0.35">
      <c r="A3" s="14"/>
      <c r="B3" s="14"/>
      <c r="C3" s="15"/>
      <c r="D3" s="73" t="s">
        <v>87</v>
      </c>
      <c r="E3" s="73" t="s">
        <v>88</v>
      </c>
      <c r="F3" s="73" t="s">
        <v>89</v>
      </c>
      <c r="G3" s="73" t="s">
        <v>90</v>
      </c>
      <c r="H3" s="73" t="s">
        <v>91</v>
      </c>
      <c r="I3" s="73" t="s">
        <v>92</v>
      </c>
      <c r="J3" s="73" t="s">
        <v>93</v>
      </c>
      <c r="K3" s="73" t="s">
        <v>94</v>
      </c>
      <c r="L3" s="73" t="s">
        <v>95</v>
      </c>
      <c r="M3" s="73" t="s">
        <v>96</v>
      </c>
      <c r="N3" s="73" t="s">
        <v>97</v>
      </c>
      <c r="O3" s="73" t="s">
        <v>98</v>
      </c>
      <c r="P3" s="73" t="s">
        <v>99</v>
      </c>
      <c r="Q3" s="73" t="s">
        <v>100</v>
      </c>
      <c r="R3" s="73" t="s">
        <v>101</v>
      </c>
    </row>
    <row r="4" spans="1:18" s="75" customFormat="1" ht="15.5" customHeight="1" x14ac:dyDescent="0.35">
      <c r="A4" s="52"/>
      <c r="B4" s="53" t="s">
        <v>38</v>
      </c>
      <c r="C4" s="53"/>
      <c r="D4" s="54"/>
      <c r="E4" s="54"/>
      <c r="F4" s="54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8" s="76" customFormat="1" ht="15.5" customHeight="1" x14ac:dyDescent="0.35">
      <c r="A5" s="52"/>
      <c r="B5" s="55" t="s">
        <v>39</v>
      </c>
      <c r="C5" s="34"/>
      <c r="D5" s="64">
        <v>-300</v>
      </c>
      <c r="E5" s="64">
        <v>-270</v>
      </c>
      <c r="F5" s="64">
        <v>-432</v>
      </c>
      <c r="G5" s="64">
        <v>-61</v>
      </c>
      <c r="H5" s="64">
        <v>-31</v>
      </c>
      <c r="I5" s="64">
        <v>125</v>
      </c>
      <c r="J5" s="64">
        <v>309</v>
      </c>
      <c r="K5" s="64">
        <v>11</v>
      </c>
      <c r="L5" s="64">
        <v>964</v>
      </c>
      <c r="M5" s="64">
        <f>3859-5</f>
        <v>3854</v>
      </c>
      <c r="N5" s="64">
        <f>7027+5</f>
        <v>7032</v>
      </c>
      <c r="O5" s="64">
        <v>1305</v>
      </c>
      <c r="P5" s="64">
        <v>1166</v>
      </c>
      <c r="Q5" s="64">
        <v>-2203</v>
      </c>
      <c r="R5" s="64">
        <v>11438</v>
      </c>
    </row>
    <row r="6" spans="1:18" s="77" customFormat="1" ht="15.5" customHeight="1" x14ac:dyDescent="0.35">
      <c r="A6" s="52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s="76" customFormat="1" ht="15.5" customHeight="1" x14ac:dyDescent="0.35">
      <c r="A7" s="52"/>
      <c r="B7" s="58" t="s">
        <v>40</v>
      </c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s="75" customFormat="1" ht="15.5" customHeight="1" x14ac:dyDescent="0.35">
      <c r="A8" s="52"/>
      <c r="B8" s="61" t="s">
        <v>41</v>
      </c>
      <c r="C8" s="61"/>
      <c r="D8" s="62">
        <v>3</v>
      </c>
      <c r="E8" s="62">
        <v>4</v>
      </c>
      <c r="F8" s="62">
        <v>3</v>
      </c>
      <c r="G8" s="62">
        <v>5</v>
      </c>
      <c r="H8" s="62">
        <v>5</v>
      </c>
      <c r="I8" s="62">
        <v>6</v>
      </c>
      <c r="J8" s="62">
        <v>6</v>
      </c>
      <c r="K8" s="62">
        <v>10</v>
      </c>
      <c r="L8" s="62">
        <v>17</v>
      </c>
      <c r="M8" s="62">
        <v>90</v>
      </c>
      <c r="N8" s="62">
        <v>214</v>
      </c>
      <c r="O8" s="62">
        <v>438</v>
      </c>
      <c r="P8" s="62">
        <v>562</v>
      </c>
      <c r="Q8" s="62">
        <v>2121</v>
      </c>
      <c r="R8" s="62">
        <v>2575</v>
      </c>
    </row>
    <row r="9" spans="1:18" s="76" customFormat="1" ht="15.5" customHeight="1" x14ac:dyDescent="0.35">
      <c r="A9" s="52"/>
      <c r="B9" s="55" t="s">
        <v>42</v>
      </c>
      <c r="C9" s="55"/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1957</v>
      </c>
      <c r="R9" s="63">
        <v>0</v>
      </c>
    </row>
    <row r="10" spans="1:18" s="75" customFormat="1" ht="15.5" customHeight="1" x14ac:dyDescent="0.35">
      <c r="A10" s="52"/>
      <c r="B10" s="61" t="s">
        <v>43</v>
      </c>
      <c r="C10" s="61"/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2</v>
      </c>
    </row>
    <row r="11" spans="1:18" s="76" customFormat="1" ht="15.5" customHeight="1" x14ac:dyDescent="0.35">
      <c r="A11" s="52"/>
      <c r="B11" s="55" t="s">
        <v>44</v>
      </c>
      <c r="C11" s="55"/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-2184</v>
      </c>
      <c r="R11" s="63">
        <v>-14891</v>
      </c>
    </row>
    <row r="12" spans="1:18" s="75" customFormat="1" ht="15.5" customHeight="1" x14ac:dyDescent="0.35">
      <c r="A12" s="52"/>
      <c r="B12" s="61" t="s">
        <v>45</v>
      </c>
      <c r="C12" s="61"/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16</v>
      </c>
      <c r="N12" s="62">
        <v>45</v>
      </c>
      <c r="O12" s="62">
        <v>59</v>
      </c>
      <c r="P12" s="62">
        <v>106</v>
      </c>
      <c r="Q12" s="62">
        <v>196</v>
      </c>
      <c r="R12" s="62">
        <v>228</v>
      </c>
    </row>
    <row r="13" spans="1:18" s="76" customFormat="1" ht="15.5" customHeight="1" x14ac:dyDescent="0.35">
      <c r="A13" s="52"/>
      <c r="B13" s="59" t="s">
        <v>0</v>
      </c>
      <c r="C13" s="59"/>
      <c r="D13" s="64">
        <f t="shared" ref="D13:P13" si="0">SUM(D5:D12)</f>
        <v>-297</v>
      </c>
      <c r="E13" s="64">
        <f t="shared" si="0"/>
        <v>-266</v>
      </c>
      <c r="F13" s="64">
        <f t="shared" si="0"/>
        <v>-429</v>
      </c>
      <c r="G13" s="64">
        <f t="shared" si="0"/>
        <v>-56</v>
      </c>
      <c r="H13" s="64">
        <f t="shared" si="0"/>
        <v>-26</v>
      </c>
      <c r="I13" s="64">
        <f t="shared" si="0"/>
        <v>131</v>
      </c>
      <c r="J13" s="64">
        <f t="shared" si="0"/>
        <v>315</v>
      </c>
      <c r="K13" s="64">
        <f t="shared" si="0"/>
        <v>21</v>
      </c>
      <c r="L13" s="64">
        <f t="shared" si="0"/>
        <v>981</v>
      </c>
      <c r="M13" s="64">
        <f t="shared" si="0"/>
        <v>3960</v>
      </c>
      <c r="N13" s="64">
        <f t="shared" si="0"/>
        <v>7291</v>
      </c>
      <c r="O13" s="64">
        <f t="shared" si="0"/>
        <v>1802</v>
      </c>
      <c r="P13" s="64">
        <f t="shared" si="0"/>
        <v>1834</v>
      </c>
      <c r="Q13" s="64">
        <f t="shared" ref="Q13:R13" si="1">SUM(Q5:Q12)</f>
        <v>-113</v>
      </c>
      <c r="R13" s="64">
        <f t="shared" si="1"/>
        <v>-648</v>
      </c>
    </row>
    <row r="14" spans="1:18" s="75" customFormat="1" ht="15.5" customHeight="1" x14ac:dyDescent="0.35">
      <c r="A14" s="52"/>
      <c r="B14" s="53" t="s">
        <v>46</v>
      </c>
      <c r="C14" s="5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s="76" customFormat="1" ht="15.5" customHeight="1" x14ac:dyDescent="0.35">
      <c r="A15" s="52"/>
      <c r="B15" s="55" t="s">
        <v>47</v>
      </c>
      <c r="C15" s="55"/>
      <c r="D15" s="63">
        <v>-9</v>
      </c>
      <c r="E15" s="63">
        <v>37</v>
      </c>
      <c r="F15" s="66">
        <v>-3</v>
      </c>
      <c r="G15" s="63">
        <v>-37</v>
      </c>
      <c r="H15" s="66">
        <v>-480</v>
      </c>
      <c r="I15" s="66">
        <v>-91</v>
      </c>
      <c r="J15" s="66">
        <v>-47</v>
      </c>
      <c r="K15" s="63">
        <v>-4</v>
      </c>
      <c r="L15" s="63">
        <v>142</v>
      </c>
      <c r="M15" s="66">
        <f>-2578+5</f>
        <v>-2573</v>
      </c>
      <c r="N15" s="66">
        <f>197-5</f>
        <v>192</v>
      </c>
      <c r="O15" s="63">
        <v>-1188</v>
      </c>
      <c r="P15" s="63">
        <v>-429</v>
      </c>
      <c r="Q15" s="63">
        <v>-4013</v>
      </c>
      <c r="R15" s="63">
        <v>-3677</v>
      </c>
    </row>
    <row r="16" spans="1:18" s="75" customFormat="1" ht="15.5" customHeight="1" x14ac:dyDescent="0.35">
      <c r="A16" s="52"/>
      <c r="B16" s="61" t="s">
        <v>48</v>
      </c>
      <c r="C16" s="61"/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-2</v>
      </c>
      <c r="J16" s="62">
        <v>2</v>
      </c>
      <c r="K16" s="62">
        <v>-27</v>
      </c>
      <c r="L16" s="62">
        <v>-194</v>
      </c>
      <c r="M16" s="62">
        <v>195</v>
      </c>
      <c r="N16" s="62">
        <v>-105</v>
      </c>
      <c r="O16" s="62">
        <v>44</v>
      </c>
      <c r="P16" s="62">
        <v>-2639</v>
      </c>
      <c r="Q16" s="62">
        <v>2156</v>
      </c>
      <c r="R16" s="62">
        <v>-1089</v>
      </c>
    </row>
    <row r="17" spans="1:18" s="76" customFormat="1" ht="15.5" customHeight="1" x14ac:dyDescent="0.35">
      <c r="A17" s="52"/>
      <c r="B17" s="55" t="s">
        <v>49</v>
      </c>
      <c r="C17" s="55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-1</v>
      </c>
      <c r="J17" s="63">
        <v>-87</v>
      </c>
      <c r="K17" s="63">
        <v>71</v>
      </c>
      <c r="L17" s="63">
        <v>0</v>
      </c>
      <c r="M17" s="63">
        <v>-2</v>
      </c>
      <c r="N17" s="63">
        <v>-7</v>
      </c>
      <c r="O17" s="63">
        <v>-1</v>
      </c>
      <c r="P17" s="63">
        <v>-297</v>
      </c>
      <c r="Q17" s="63">
        <v>-394</v>
      </c>
      <c r="R17" s="63">
        <v>-251</v>
      </c>
    </row>
    <row r="18" spans="1:18" s="75" customFormat="1" ht="15.5" customHeight="1" x14ac:dyDescent="0.35">
      <c r="A18" s="52"/>
      <c r="B18" s="61" t="s">
        <v>50</v>
      </c>
      <c r="C18" s="61"/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</row>
    <row r="19" spans="1:18" s="76" customFormat="1" ht="15.5" customHeight="1" x14ac:dyDescent="0.35">
      <c r="A19" s="52"/>
      <c r="B19" s="55" t="s">
        <v>51</v>
      </c>
      <c r="C19" s="59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-60</v>
      </c>
      <c r="N19" s="63">
        <v>-368</v>
      </c>
      <c r="O19" s="63">
        <v>-885</v>
      </c>
      <c r="P19" s="63">
        <v>-686</v>
      </c>
      <c r="Q19" s="63">
        <v>-2084</v>
      </c>
      <c r="R19" s="63">
        <v>-1106</v>
      </c>
    </row>
    <row r="20" spans="1:18" s="75" customFormat="1" ht="15.5" customHeight="1" x14ac:dyDescent="0.35">
      <c r="A20" s="52"/>
      <c r="B20" s="61"/>
      <c r="C20" s="5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s="76" customFormat="1" ht="15.5" customHeight="1" x14ac:dyDescent="0.35">
      <c r="A21" s="52"/>
      <c r="B21" s="59" t="s">
        <v>52</v>
      </c>
      <c r="C21" s="59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s="75" customFormat="1" ht="15.5" customHeight="1" x14ac:dyDescent="0.35">
      <c r="A22" s="52"/>
      <c r="B22" s="30" t="s">
        <v>53</v>
      </c>
      <c r="C22" s="61"/>
      <c r="D22" s="62">
        <v>0</v>
      </c>
      <c r="E22" s="62">
        <v>0</v>
      </c>
      <c r="F22" s="62"/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</row>
    <row r="23" spans="1:18" s="76" customFormat="1" ht="15.5" customHeight="1" x14ac:dyDescent="0.35">
      <c r="A23" s="52"/>
      <c r="B23" s="55" t="s">
        <v>54</v>
      </c>
      <c r="C23" s="55"/>
      <c r="D23" s="63">
        <v>14</v>
      </c>
      <c r="E23" s="63">
        <v>1</v>
      </c>
      <c r="F23" s="63">
        <v>13</v>
      </c>
      <c r="G23" s="63">
        <v>-10</v>
      </c>
      <c r="H23" s="63">
        <v>-11</v>
      </c>
      <c r="I23" s="63">
        <v>-8</v>
      </c>
      <c r="J23" s="63">
        <v>0</v>
      </c>
      <c r="K23" s="63">
        <v>6</v>
      </c>
      <c r="L23" s="63">
        <v>2</v>
      </c>
      <c r="M23" s="63">
        <v>-4</v>
      </c>
      <c r="N23" s="63">
        <v>6</v>
      </c>
      <c r="O23" s="63">
        <v>30</v>
      </c>
      <c r="P23" s="63">
        <v>628</v>
      </c>
      <c r="Q23" s="63">
        <v>1675</v>
      </c>
      <c r="R23" s="63">
        <v>3529</v>
      </c>
    </row>
    <row r="24" spans="1:18" s="75" customFormat="1" ht="15.5" customHeight="1" x14ac:dyDescent="0.35">
      <c r="A24" s="52"/>
      <c r="B24" s="61" t="s">
        <v>55</v>
      </c>
      <c r="C24" s="61"/>
      <c r="D24" s="62">
        <v>12</v>
      </c>
      <c r="E24" s="62">
        <v>15</v>
      </c>
      <c r="F24" s="62">
        <v>10</v>
      </c>
      <c r="G24" s="62">
        <v>43</v>
      </c>
      <c r="H24" s="62">
        <v>-42</v>
      </c>
      <c r="I24" s="62">
        <v>56</v>
      </c>
      <c r="J24" s="62">
        <v>157</v>
      </c>
      <c r="K24" s="62">
        <v>-120</v>
      </c>
      <c r="L24" s="62">
        <v>375</v>
      </c>
      <c r="M24" s="62">
        <v>833</v>
      </c>
      <c r="N24" s="62">
        <v>784</v>
      </c>
      <c r="O24" s="62">
        <v>-53</v>
      </c>
      <c r="P24" s="62">
        <v>-555</v>
      </c>
      <c r="Q24" s="62">
        <v>-115</v>
      </c>
      <c r="R24" s="62">
        <v>670</v>
      </c>
    </row>
    <row r="25" spans="1:18" s="76" customFormat="1" ht="15.5" customHeight="1" x14ac:dyDescent="0.35">
      <c r="A25" s="52"/>
      <c r="B25" s="55" t="s">
        <v>56</v>
      </c>
      <c r="C25" s="55"/>
      <c r="D25" s="63">
        <v>0</v>
      </c>
      <c r="E25" s="63">
        <v>0</v>
      </c>
      <c r="F25" s="63">
        <v>0</v>
      </c>
      <c r="G25" s="63">
        <v>104</v>
      </c>
      <c r="H25" s="63">
        <v>386</v>
      </c>
      <c r="I25" s="63">
        <v>0</v>
      </c>
      <c r="J25" s="63">
        <v>-50</v>
      </c>
      <c r="K25" s="63">
        <v>0</v>
      </c>
      <c r="L25" s="63">
        <v>-475</v>
      </c>
      <c r="M25" s="63">
        <v>980</v>
      </c>
      <c r="N25" s="63">
        <v>-61</v>
      </c>
      <c r="O25" s="63">
        <v>931</v>
      </c>
      <c r="P25" s="63">
        <v>-46</v>
      </c>
      <c r="Q25" s="63">
        <v>1660</v>
      </c>
      <c r="R25" s="63">
        <v>527</v>
      </c>
    </row>
    <row r="26" spans="1:18" s="75" customFormat="1" ht="15.5" customHeight="1" x14ac:dyDescent="0.35">
      <c r="A26" s="52"/>
      <c r="B26" s="61" t="s">
        <v>57</v>
      </c>
      <c r="C26" s="61"/>
      <c r="D26" s="62">
        <v>-424</v>
      </c>
      <c r="E26" s="62">
        <v>254</v>
      </c>
      <c r="F26" s="62">
        <v>147</v>
      </c>
      <c r="G26" s="62">
        <v>34</v>
      </c>
      <c r="H26" s="62">
        <v>130</v>
      </c>
      <c r="I26" s="62">
        <v>103</v>
      </c>
      <c r="J26" s="62">
        <v>-85</v>
      </c>
      <c r="K26" s="62">
        <v>-125</v>
      </c>
      <c r="L26" s="62">
        <v>-3</v>
      </c>
      <c r="M26" s="62">
        <v>-40</v>
      </c>
      <c r="N26" s="62">
        <v>-966</v>
      </c>
      <c r="O26" s="62">
        <v>1286</v>
      </c>
      <c r="P26" s="62">
        <v>521</v>
      </c>
      <c r="Q26" s="62">
        <v>-379</v>
      </c>
      <c r="R26" s="62">
        <v>2778</v>
      </c>
    </row>
    <row r="27" spans="1:18" s="76" customFormat="1" ht="15.5" customHeight="1" x14ac:dyDescent="0.35">
      <c r="A27" s="52"/>
      <c r="B27" s="59" t="s">
        <v>58</v>
      </c>
      <c r="C27" s="59"/>
      <c r="D27" s="64">
        <f>SUM(D13:D26)</f>
        <v>-704</v>
      </c>
      <c r="E27" s="64">
        <f t="shared" ref="E27:P27" si="2">SUM(E13:E26)</f>
        <v>41</v>
      </c>
      <c r="F27" s="64">
        <f t="shared" si="2"/>
        <v>-262</v>
      </c>
      <c r="G27" s="64">
        <f t="shared" si="2"/>
        <v>78</v>
      </c>
      <c r="H27" s="64">
        <f t="shared" si="2"/>
        <v>-43</v>
      </c>
      <c r="I27" s="64">
        <f t="shared" si="2"/>
        <v>188</v>
      </c>
      <c r="J27" s="64">
        <f t="shared" si="2"/>
        <v>205</v>
      </c>
      <c r="K27" s="64">
        <f t="shared" si="2"/>
        <v>-178</v>
      </c>
      <c r="L27" s="64">
        <f t="shared" si="2"/>
        <v>828</v>
      </c>
      <c r="M27" s="64">
        <f t="shared" si="2"/>
        <v>3289</v>
      </c>
      <c r="N27" s="64">
        <f t="shared" si="2"/>
        <v>6766</v>
      </c>
      <c r="O27" s="64">
        <f t="shared" si="2"/>
        <v>1966</v>
      </c>
      <c r="P27" s="64">
        <f t="shared" si="2"/>
        <v>-1669</v>
      </c>
      <c r="Q27" s="64">
        <f t="shared" ref="Q27:R27" si="3">SUM(Q13:Q26)</f>
        <v>-1607</v>
      </c>
      <c r="R27" s="64">
        <f t="shared" si="3"/>
        <v>733</v>
      </c>
    </row>
    <row r="28" spans="1:18" s="75" customFormat="1" ht="15.5" customHeight="1" x14ac:dyDescent="0.35">
      <c r="A28" s="52"/>
      <c r="B28" s="53"/>
      <c r="C28" s="53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s="76" customFormat="1" ht="15.5" customHeight="1" x14ac:dyDescent="0.35">
      <c r="A29" s="52"/>
      <c r="B29" s="59" t="s">
        <v>1</v>
      </c>
      <c r="C29" s="55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s="75" customFormat="1" ht="15.5" customHeight="1" x14ac:dyDescent="0.35">
      <c r="A30" s="52"/>
      <c r="B30" s="61" t="s">
        <v>2</v>
      </c>
      <c r="C30" s="61"/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</row>
    <row r="31" spans="1:18" s="76" customFormat="1" ht="15.5" customHeight="1" x14ac:dyDescent="0.35">
      <c r="A31" s="52"/>
      <c r="B31" s="55" t="s">
        <v>3</v>
      </c>
      <c r="C31" s="55"/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-19825</v>
      </c>
      <c r="R31" s="63">
        <v>-10008</v>
      </c>
    </row>
    <row r="32" spans="1:18" s="75" customFormat="1" ht="15.5" customHeight="1" x14ac:dyDescent="0.35">
      <c r="A32" s="52"/>
      <c r="B32" s="61" t="s">
        <v>4</v>
      </c>
      <c r="C32" s="61"/>
      <c r="D32" s="62">
        <v>-6</v>
      </c>
      <c r="E32" s="62">
        <v>-2</v>
      </c>
      <c r="F32" s="62">
        <v>-24</v>
      </c>
      <c r="G32" s="62">
        <v>-12</v>
      </c>
      <c r="H32" s="62">
        <v>-3</v>
      </c>
      <c r="I32" s="62">
        <v>-17</v>
      </c>
      <c r="J32" s="62">
        <v>-41</v>
      </c>
      <c r="K32" s="62">
        <v>-83</v>
      </c>
      <c r="L32" s="62">
        <v>-272</v>
      </c>
      <c r="M32" s="62">
        <v>-643</v>
      </c>
      <c r="N32" s="62">
        <v>-1240</v>
      </c>
      <c r="O32" s="62">
        <v>-484</v>
      </c>
      <c r="P32" s="62">
        <v>-1398</v>
      </c>
      <c r="Q32" s="62">
        <v>-4810</v>
      </c>
      <c r="R32" s="62">
        <v>-5785</v>
      </c>
    </row>
    <row r="33" spans="1:18" s="76" customFormat="1" ht="15.5" customHeight="1" x14ac:dyDescent="0.35">
      <c r="A33" s="52"/>
      <c r="B33" s="55" t="s">
        <v>5</v>
      </c>
      <c r="C33" s="55"/>
      <c r="D33" s="63">
        <v>0</v>
      </c>
      <c r="E33" s="63">
        <v>0</v>
      </c>
      <c r="F33" s="63">
        <v>0</v>
      </c>
      <c r="G33" s="63">
        <v>-89</v>
      </c>
      <c r="H33" s="63">
        <v>1</v>
      </c>
      <c r="I33" s="63">
        <v>0</v>
      </c>
      <c r="J33" s="63">
        <v>1</v>
      </c>
      <c r="K33" s="63">
        <v>-123</v>
      </c>
      <c r="L33" s="63">
        <v>-246</v>
      </c>
      <c r="M33" s="63">
        <v>-334</v>
      </c>
      <c r="N33" s="63">
        <v>-901</v>
      </c>
      <c r="O33" s="63">
        <v>-925</v>
      </c>
      <c r="P33" s="63">
        <v>-898</v>
      </c>
      <c r="Q33" s="63">
        <v>-918</v>
      </c>
      <c r="R33" s="63">
        <v>-7657</v>
      </c>
    </row>
    <row r="34" spans="1:18" s="75" customFormat="1" ht="15.5" customHeight="1" x14ac:dyDescent="0.35">
      <c r="A34" s="52"/>
      <c r="B34" s="53" t="s">
        <v>6</v>
      </c>
      <c r="C34" s="53"/>
      <c r="D34" s="68">
        <f>SUM(D30:D33)</f>
        <v>-6</v>
      </c>
      <c r="E34" s="68">
        <f t="shared" ref="E34:P34" si="4">SUM(E30:E33)</f>
        <v>-2</v>
      </c>
      <c r="F34" s="68">
        <f t="shared" si="4"/>
        <v>-24</v>
      </c>
      <c r="G34" s="68">
        <f t="shared" si="4"/>
        <v>-101</v>
      </c>
      <c r="H34" s="68">
        <f t="shared" si="4"/>
        <v>-2</v>
      </c>
      <c r="I34" s="68">
        <f t="shared" si="4"/>
        <v>-17</v>
      </c>
      <c r="J34" s="68">
        <f t="shared" si="4"/>
        <v>-40</v>
      </c>
      <c r="K34" s="68">
        <f t="shared" si="4"/>
        <v>-206</v>
      </c>
      <c r="L34" s="68">
        <f t="shared" si="4"/>
        <v>-518</v>
      </c>
      <c r="M34" s="68">
        <f t="shared" si="4"/>
        <v>-977</v>
      </c>
      <c r="N34" s="68">
        <f t="shared" si="4"/>
        <v>-2141</v>
      </c>
      <c r="O34" s="68">
        <f t="shared" si="4"/>
        <v>-1409</v>
      </c>
      <c r="P34" s="68">
        <f t="shared" si="4"/>
        <v>-2296</v>
      </c>
      <c r="Q34" s="68">
        <f t="shared" ref="Q34:R34" si="5">SUM(Q30:Q33)</f>
        <v>-25553</v>
      </c>
      <c r="R34" s="68">
        <f t="shared" si="5"/>
        <v>-23450</v>
      </c>
    </row>
    <row r="35" spans="1:18" s="76" customFormat="1" ht="15.5" customHeight="1" x14ac:dyDescent="0.35">
      <c r="A35" s="52"/>
      <c r="B35" s="59"/>
      <c r="C35" s="59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s="75" customFormat="1" ht="15.5" customHeight="1" x14ac:dyDescent="0.35">
      <c r="A36" s="52"/>
      <c r="B36" s="53" t="s">
        <v>7</v>
      </c>
      <c r="C36" s="53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s="76" customFormat="1" ht="15.5" customHeight="1" x14ac:dyDescent="0.35">
      <c r="A37" s="52"/>
      <c r="B37" s="55" t="s">
        <v>8</v>
      </c>
      <c r="C37" s="55"/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72516</v>
      </c>
      <c r="R37" s="63">
        <v>-72516</v>
      </c>
    </row>
    <row r="38" spans="1:18" s="75" customFormat="1" ht="15.5" customHeight="1" x14ac:dyDescent="0.35">
      <c r="A38" s="52"/>
      <c r="B38" s="61" t="s">
        <v>9</v>
      </c>
      <c r="C38" s="61"/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</row>
    <row r="39" spans="1:18" s="76" customFormat="1" ht="15.5" customHeight="1" x14ac:dyDescent="0.35">
      <c r="A39" s="52"/>
      <c r="B39" s="55" t="s">
        <v>10</v>
      </c>
      <c r="C39" s="55"/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-43</v>
      </c>
      <c r="N39" s="63">
        <v>247</v>
      </c>
      <c r="O39" s="63">
        <v>-773</v>
      </c>
      <c r="P39" s="63">
        <v>-320</v>
      </c>
      <c r="Q39" s="63">
        <v>-512</v>
      </c>
      <c r="R39" s="63">
        <v>-869</v>
      </c>
    </row>
    <row r="40" spans="1:18" s="75" customFormat="1" ht="15.5" customHeight="1" x14ac:dyDescent="0.35">
      <c r="A40" s="52"/>
      <c r="B40" s="61" t="s">
        <v>11</v>
      </c>
      <c r="C40" s="61"/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-1</v>
      </c>
      <c r="M40" s="62">
        <v>-139</v>
      </c>
      <c r="N40" s="62">
        <v>-3770</v>
      </c>
      <c r="O40" s="62">
        <v>3910</v>
      </c>
      <c r="P40" s="62">
        <v>-307</v>
      </c>
      <c r="Q40" s="62">
        <v>0</v>
      </c>
      <c r="R40" s="62">
        <v>0</v>
      </c>
    </row>
    <row r="41" spans="1:18" s="76" customFormat="1" ht="15.5" customHeight="1" x14ac:dyDescent="0.35">
      <c r="A41" s="52"/>
      <c r="B41" s="55" t="s">
        <v>12</v>
      </c>
      <c r="C41" s="55"/>
      <c r="D41" s="63">
        <v>0</v>
      </c>
      <c r="E41" s="63">
        <v>0</v>
      </c>
      <c r="F41" s="63">
        <v>0</v>
      </c>
      <c r="G41" s="63">
        <v>91</v>
      </c>
      <c r="H41" s="63">
        <v>0</v>
      </c>
      <c r="I41" s="63">
        <v>0</v>
      </c>
      <c r="J41" s="63">
        <v>0</v>
      </c>
      <c r="K41" s="63">
        <v>354</v>
      </c>
      <c r="L41" s="63">
        <v>0</v>
      </c>
      <c r="M41" s="63">
        <v>0</v>
      </c>
      <c r="N41" s="63">
        <v>0</v>
      </c>
      <c r="O41" s="63">
        <v>-1145</v>
      </c>
      <c r="P41" s="63">
        <v>0</v>
      </c>
      <c r="Q41" s="63">
        <v>0</v>
      </c>
      <c r="R41" s="63">
        <v>0</v>
      </c>
    </row>
    <row r="42" spans="1:18" s="75" customFormat="1" ht="15.5" customHeight="1" x14ac:dyDescent="0.35">
      <c r="A42" s="52"/>
      <c r="B42" s="61" t="s">
        <v>13</v>
      </c>
      <c r="C42" s="61"/>
      <c r="D42" s="62">
        <v>727</v>
      </c>
      <c r="E42" s="79">
        <v>1</v>
      </c>
      <c r="F42" s="62">
        <v>232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3995</v>
      </c>
      <c r="O42" s="62">
        <v>0</v>
      </c>
      <c r="P42" s="62">
        <v>0</v>
      </c>
      <c r="Q42" s="62">
        <v>359</v>
      </c>
      <c r="R42" s="62">
        <v>575191</v>
      </c>
    </row>
    <row r="43" spans="1:18" s="76" customFormat="1" ht="15.5" customHeight="1" x14ac:dyDescent="0.35">
      <c r="A43" s="52"/>
      <c r="B43" s="34" t="s">
        <v>14</v>
      </c>
      <c r="C43" s="55"/>
      <c r="D43" s="63">
        <v>0</v>
      </c>
      <c r="E43" s="80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-4241</v>
      </c>
      <c r="P43" s="63">
        <v>0</v>
      </c>
      <c r="Q43" s="63">
        <v>0</v>
      </c>
      <c r="R43" s="63">
        <v>0</v>
      </c>
    </row>
    <row r="44" spans="1:18" s="75" customFormat="1" ht="15.5" customHeight="1" x14ac:dyDescent="0.35">
      <c r="A44" s="52"/>
      <c r="B44" s="53" t="s">
        <v>15</v>
      </c>
      <c r="C44" s="53"/>
      <c r="D44" s="68">
        <f>SUM(D37:D43)</f>
        <v>727</v>
      </c>
      <c r="E44" s="68">
        <f t="shared" ref="E44:P44" si="6">SUM(E37:E43)</f>
        <v>1</v>
      </c>
      <c r="F44" s="68">
        <f t="shared" si="6"/>
        <v>232</v>
      </c>
      <c r="G44" s="68">
        <f t="shared" si="6"/>
        <v>91</v>
      </c>
      <c r="H44" s="68">
        <f t="shared" si="6"/>
        <v>0</v>
      </c>
      <c r="I44" s="68">
        <f t="shared" si="6"/>
        <v>0</v>
      </c>
      <c r="J44" s="68">
        <f t="shared" si="6"/>
        <v>0</v>
      </c>
      <c r="K44" s="68">
        <f t="shared" si="6"/>
        <v>354</v>
      </c>
      <c r="L44" s="68">
        <f t="shared" si="6"/>
        <v>-1</v>
      </c>
      <c r="M44" s="68">
        <f t="shared" si="6"/>
        <v>-182</v>
      </c>
      <c r="N44" s="68">
        <f t="shared" si="6"/>
        <v>472</v>
      </c>
      <c r="O44" s="68">
        <f t="shared" si="6"/>
        <v>-2249</v>
      </c>
      <c r="P44" s="68">
        <f t="shared" si="6"/>
        <v>-627</v>
      </c>
      <c r="Q44" s="68">
        <f t="shared" ref="Q44:R44" si="7">SUM(Q37:Q43)</f>
        <v>72363</v>
      </c>
      <c r="R44" s="68">
        <f t="shared" si="7"/>
        <v>501806</v>
      </c>
    </row>
    <row r="45" spans="1:18" s="76" customFormat="1" ht="15.5" customHeight="1" x14ac:dyDescent="0.35">
      <c r="A45" s="52"/>
      <c r="B45" s="59"/>
      <c r="C45" s="5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s="75" customFormat="1" ht="15.5" customHeight="1" x14ac:dyDescent="0.35">
      <c r="A46" s="52"/>
      <c r="B46" s="53"/>
      <c r="C46" s="53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s="76" customFormat="1" ht="15.5" customHeight="1" x14ac:dyDescent="0.35">
      <c r="A47" s="52"/>
      <c r="B47" s="59" t="s">
        <v>16</v>
      </c>
      <c r="C47" s="59"/>
      <c r="D47" s="64">
        <f>SUM(D44,D34,D27)</f>
        <v>17</v>
      </c>
      <c r="E47" s="64">
        <f t="shared" ref="E47:P47" si="8">SUM(E44,E34,E27)</f>
        <v>40</v>
      </c>
      <c r="F47" s="64">
        <f t="shared" si="8"/>
        <v>-54</v>
      </c>
      <c r="G47" s="64">
        <f t="shared" si="8"/>
        <v>68</v>
      </c>
      <c r="H47" s="64">
        <f t="shared" si="8"/>
        <v>-45</v>
      </c>
      <c r="I47" s="64">
        <f t="shared" si="8"/>
        <v>171</v>
      </c>
      <c r="J47" s="64">
        <f t="shared" si="8"/>
        <v>165</v>
      </c>
      <c r="K47" s="64">
        <f t="shared" si="8"/>
        <v>-30</v>
      </c>
      <c r="L47" s="64">
        <f t="shared" si="8"/>
        <v>309</v>
      </c>
      <c r="M47" s="64">
        <f t="shared" si="8"/>
        <v>2130</v>
      </c>
      <c r="N47" s="64">
        <f t="shared" si="8"/>
        <v>5097</v>
      </c>
      <c r="O47" s="64">
        <f t="shared" si="8"/>
        <v>-1692</v>
      </c>
      <c r="P47" s="64">
        <f t="shared" si="8"/>
        <v>-4592</v>
      </c>
      <c r="Q47" s="64">
        <f t="shared" ref="Q47:R47" si="9">SUM(Q44,Q34,Q27)</f>
        <v>45203</v>
      </c>
      <c r="R47" s="64">
        <f t="shared" si="9"/>
        <v>479089</v>
      </c>
    </row>
    <row r="48" spans="1:18" s="75" customFormat="1" ht="15.5" customHeight="1" x14ac:dyDescent="0.35">
      <c r="A48" s="52"/>
      <c r="B48" s="53"/>
      <c r="C48" s="53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s="76" customFormat="1" ht="15.5" customHeight="1" x14ac:dyDescent="0.35">
      <c r="A49" s="52"/>
      <c r="B49" s="59" t="s">
        <v>17</v>
      </c>
      <c r="C49" s="59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s="75" customFormat="1" ht="15.5" customHeight="1" x14ac:dyDescent="0.35">
      <c r="A50" s="52"/>
      <c r="B50" s="61" t="s">
        <v>18</v>
      </c>
      <c r="C50" s="61"/>
      <c r="D50" s="62">
        <v>4</v>
      </c>
      <c r="E50" s="62">
        <f>D51</f>
        <v>21</v>
      </c>
      <c r="F50" s="62">
        <f>E51</f>
        <v>61</v>
      </c>
      <c r="G50" s="62">
        <f>F51</f>
        <v>7</v>
      </c>
      <c r="H50" s="62">
        <f>G51</f>
        <v>75</v>
      </c>
      <c r="I50" s="62">
        <f t="shared" ref="I50:K50" si="10">H51</f>
        <v>30</v>
      </c>
      <c r="J50" s="62">
        <f t="shared" si="10"/>
        <v>201</v>
      </c>
      <c r="K50" s="62">
        <f t="shared" si="10"/>
        <v>366</v>
      </c>
      <c r="L50" s="62">
        <v>336</v>
      </c>
      <c r="M50" s="62">
        <f>L51</f>
        <v>645</v>
      </c>
      <c r="N50" s="62">
        <f>M51</f>
        <v>2775</v>
      </c>
      <c r="O50" s="62">
        <f>N51</f>
        <v>7872</v>
      </c>
      <c r="P50" s="62">
        <v>6180</v>
      </c>
      <c r="Q50" s="62">
        <f>P51</f>
        <v>1588</v>
      </c>
      <c r="R50" s="62">
        <v>46791</v>
      </c>
    </row>
    <row r="51" spans="1:18" s="76" customFormat="1" ht="15.5" customHeight="1" x14ac:dyDescent="0.35">
      <c r="A51" s="52"/>
      <c r="B51" s="55" t="s">
        <v>19</v>
      </c>
      <c r="C51" s="55"/>
      <c r="D51" s="63">
        <v>21</v>
      </c>
      <c r="E51" s="63">
        <v>61</v>
      </c>
      <c r="F51" s="63">
        <v>7</v>
      </c>
      <c r="G51" s="63">
        <v>75</v>
      </c>
      <c r="H51" s="63">
        <v>30</v>
      </c>
      <c r="I51" s="63">
        <v>201</v>
      </c>
      <c r="J51" s="63">
        <v>366</v>
      </c>
      <c r="K51" s="63">
        <v>336</v>
      </c>
      <c r="L51" s="63">
        <v>645</v>
      </c>
      <c r="M51" s="63">
        <v>2775</v>
      </c>
      <c r="N51" s="63">
        <v>7872</v>
      </c>
      <c r="O51" s="63">
        <v>6180</v>
      </c>
      <c r="P51" s="63">
        <v>1588</v>
      </c>
      <c r="Q51" s="63">
        <v>46791</v>
      </c>
      <c r="R51" s="63">
        <v>525880</v>
      </c>
    </row>
    <row r="52" spans="1:18" s="75" customFormat="1" ht="15.5" customHeight="1" x14ac:dyDescent="0.35">
      <c r="A52" s="52"/>
      <c r="B52" s="61"/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s="76" customFormat="1" ht="15.5" customHeight="1" thickBot="1" x14ac:dyDescent="0.4">
      <c r="A53" s="52"/>
      <c r="B53" s="59" t="s">
        <v>16</v>
      </c>
      <c r="C53" s="59"/>
      <c r="D53" s="70">
        <f>D51-D50</f>
        <v>17</v>
      </c>
      <c r="E53" s="70">
        <f t="shared" ref="E53:P53" si="11">E51-E50</f>
        <v>40</v>
      </c>
      <c r="F53" s="70">
        <f t="shared" si="11"/>
        <v>-54</v>
      </c>
      <c r="G53" s="70">
        <f t="shared" si="11"/>
        <v>68</v>
      </c>
      <c r="H53" s="70">
        <f t="shared" si="11"/>
        <v>-45</v>
      </c>
      <c r="I53" s="70">
        <f t="shared" si="11"/>
        <v>171</v>
      </c>
      <c r="J53" s="70">
        <f t="shared" si="11"/>
        <v>165</v>
      </c>
      <c r="K53" s="70">
        <f t="shared" si="11"/>
        <v>-30</v>
      </c>
      <c r="L53" s="70">
        <f t="shared" si="11"/>
        <v>309</v>
      </c>
      <c r="M53" s="70">
        <f t="shared" si="11"/>
        <v>2130</v>
      </c>
      <c r="N53" s="70">
        <f t="shared" si="11"/>
        <v>5097</v>
      </c>
      <c r="O53" s="70">
        <f t="shared" si="11"/>
        <v>-1692</v>
      </c>
      <c r="P53" s="70">
        <f t="shared" si="11"/>
        <v>-4592</v>
      </c>
      <c r="Q53" s="70">
        <f t="shared" ref="Q53:R53" si="12">Q51-Q50</f>
        <v>45203</v>
      </c>
      <c r="R53" s="70">
        <f t="shared" si="12"/>
        <v>479089</v>
      </c>
    </row>
    <row r="54" spans="1:18" ht="9.5" customHeight="1" thickTop="1" x14ac:dyDescent="0.35">
      <c r="A54" s="7"/>
    </row>
    <row r="56" spans="1:18" hidden="1" x14ac:dyDescent="0.35">
      <c r="D56" s="78">
        <f t="shared" ref="D56:Q56" si="13">D53-D47</f>
        <v>0</v>
      </c>
      <c r="E56" s="78">
        <f t="shared" si="13"/>
        <v>0</v>
      </c>
      <c r="F56" s="78">
        <f t="shared" si="13"/>
        <v>0</v>
      </c>
      <c r="G56" s="78">
        <f t="shared" si="13"/>
        <v>0</v>
      </c>
      <c r="H56" s="78">
        <f t="shared" si="13"/>
        <v>0</v>
      </c>
      <c r="I56" s="78">
        <f t="shared" si="13"/>
        <v>0</v>
      </c>
      <c r="J56" s="78">
        <f t="shared" si="13"/>
        <v>0</v>
      </c>
      <c r="K56" s="78">
        <f t="shared" si="13"/>
        <v>0</v>
      </c>
      <c r="L56" s="78">
        <f t="shared" si="13"/>
        <v>0</v>
      </c>
      <c r="M56" s="78">
        <f t="shared" si="13"/>
        <v>0</v>
      </c>
      <c r="N56" s="78">
        <f t="shared" si="13"/>
        <v>0</v>
      </c>
      <c r="O56" s="78">
        <f t="shared" si="13"/>
        <v>0</v>
      </c>
      <c r="P56" s="78">
        <f t="shared" si="13"/>
        <v>0</v>
      </c>
      <c r="Q56" s="78">
        <f t="shared" si="13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Home</vt:lpstr>
      <vt:lpstr>BP</vt:lpstr>
      <vt:lpstr>DRE</vt:lpstr>
      <vt:lpstr>DFC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Borges</dc:creator>
  <cp:lastModifiedBy>Franciane Souza</cp:lastModifiedBy>
  <dcterms:created xsi:type="dcterms:W3CDTF">2015-06-05T18:19:34Z</dcterms:created>
  <dcterms:modified xsi:type="dcterms:W3CDTF">2021-11-18T18:48:51Z</dcterms:modified>
</cp:coreProperties>
</file>